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66925"/>
  <mc:AlternateContent xmlns:mc="http://schemas.openxmlformats.org/markup-compatibility/2006">
    <mc:Choice Requires="x15">
      <x15ac:absPath xmlns:x15ac="http://schemas.microsoft.com/office/spreadsheetml/2010/11/ac" url="\\wamnas\share1\shared data 1\1 - LEGISLATIVE\Advocacy\WY Advocacy\2018 Legislature\InterimCommittees\Revenue\SubGroupPrep\"/>
    </mc:Choice>
  </mc:AlternateContent>
  <bookViews>
    <workbookView xWindow="0" yWindow="0" windowWidth="25200" windowHeight="10260"/>
  </bookViews>
  <sheets>
    <sheet name="MasterComparison" sheetId="10" r:id="rId1"/>
    <sheet name="SummaryDoNotEdit" sheetId="1" r:id="rId2"/>
    <sheet name="Sev TaxDoNotEdit" sheetId="3" r:id="rId3"/>
    <sheet name="FMRDoNotEdit" sheetId="4" r:id="rId4"/>
    <sheet name="St Treas SheetDoNotEdit" sheetId="2" r:id="rId5"/>
    <sheet name="St Treas FMRDoNotEdit" sheetId="5" r:id="rId6"/>
    <sheet name="SLIB DD 1718" sheetId="8" r:id="rId7"/>
    <sheet name="RawDataPropTax16" sheetId="9" r:id="rId8"/>
  </sheets>
  <definedNames>
    <definedName name="_xlnm._FilterDatabase" localSheetId="0" hidden="1">MasterComparison!$A$2:$R$103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8" i="10" l="1"/>
  <c r="H96" i="10"/>
  <c r="H95" i="10"/>
  <c r="H94" i="10"/>
  <c r="H93" i="10"/>
  <c r="H92" i="10"/>
  <c r="H91" i="10"/>
  <c r="H90" i="10"/>
  <c r="H89" i="10"/>
  <c r="H88" i="10"/>
  <c r="H87" i="10"/>
  <c r="H86" i="10"/>
  <c r="H85" i="10"/>
  <c r="H84" i="10"/>
  <c r="H83" i="10"/>
  <c r="H82" i="10"/>
  <c r="H81" i="10"/>
  <c r="H80" i="10"/>
  <c r="H79" i="10"/>
  <c r="H78" i="10"/>
  <c r="H77" i="10"/>
  <c r="H76" i="10"/>
  <c r="H75" i="10"/>
  <c r="H74" i="10"/>
  <c r="H73" i="10"/>
  <c r="H72" i="10"/>
  <c r="H71" i="10"/>
  <c r="H70" i="10"/>
  <c r="H69" i="10"/>
  <c r="H68" i="10"/>
  <c r="H67" i="10"/>
  <c r="H66" i="10"/>
  <c r="H65" i="10"/>
  <c r="H64" i="10"/>
  <c r="H63" i="10"/>
  <c r="H62" i="10"/>
  <c r="H61" i="10"/>
  <c r="H60" i="10"/>
  <c r="H59" i="10"/>
  <c r="H57" i="10"/>
  <c r="H56" i="10"/>
  <c r="H55" i="10"/>
  <c r="H54" i="10"/>
  <c r="H53" i="10"/>
  <c r="H52" i="10"/>
  <c r="H51" i="10"/>
  <c r="H50" i="10"/>
  <c r="H48" i="10"/>
  <c r="H47"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11" i="10"/>
  <c r="H10" i="10"/>
  <c r="H9" i="10"/>
  <c r="H8" i="10"/>
  <c r="H7" i="10"/>
  <c r="H6" i="10"/>
  <c r="H5" i="10"/>
  <c r="H4" i="10"/>
  <c r="H3" i="10"/>
  <c r="D5" i="4" l="1"/>
  <c r="D64" i="4"/>
  <c r="D104" i="4"/>
  <c r="D103" i="4"/>
  <c r="E103" i="4" s="1"/>
  <c r="D102" i="4"/>
  <c r="E102" i="4" s="1"/>
  <c r="D101" i="4"/>
  <c r="E101" i="4" s="1"/>
  <c r="D100" i="4"/>
  <c r="E100" i="4" s="1"/>
  <c r="D99" i="4"/>
  <c r="D98" i="4"/>
  <c r="E98" i="4" s="1"/>
  <c r="D97" i="4"/>
  <c r="D96" i="4"/>
  <c r="D95" i="4"/>
  <c r="D94" i="4"/>
  <c r="E94" i="4" s="1"/>
  <c r="D93" i="4"/>
  <c r="D92" i="4"/>
  <c r="D91" i="4"/>
  <c r="D90" i="4"/>
  <c r="E90" i="4" s="1"/>
  <c r="D89" i="4"/>
  <c r="E89" i="4" s="1"/>
  <c r="D88" i="4"/>
  <c r="D87" i="4"/>
  <c r="E87" i="4" s="1"/>
  <c r="D86" i="4"/>
  <c r="E86" i="4" s="1"/>
  <c r="D85" i="4"/>
  <c r="D84" i="4"/>
  <c r="E84" i="4" s="1"/>
  <c r="D83" i="4"/>
  <c r="D82" i="4"/>
  <c r="E82" i="4" s="1"/>
  <c r="D81" i="4"/>
  <c r="E81" i="4" s="1"/>
  <c r="D80" i="4"/>
  <c r="D79" i="4"/>
  <c r="E79" i="4" s="1"/>
  <c r="D78" i="4"/>
  <c r="E78" i="4" s="1"/>
  <c r="D77" i="4"/>
  <c r="D76" i="4"/>
  <c r="E76" i="4" s="1"/>
  <c r="D75" i="4"/>
  <c r="D74" i="4"/>
  <c r="E74" i="4" s="1"/>
  <c r="D73" i="4"/>
  <c r="E73" i="4" s="1"/>
  <c r="D72" i="4"/>
  <c r="D71" i="4"/>
  <c r="E71" i="4" s="1"/>
  <c r="D70" i="4"/>
  <c r="E70" i="4" s="1"/>
  <c r="D69" i="4"/>
  <c r="D68" i="4"/>
  <c r="D67" i="4"/>
  <c r="D66" i="4"/>
  <c r="E66" i="4" s="1"/>
  <c r="D65" i="4"/>
  <c r="E65" i="4" s="1"/>
  <c r="D63" i="4"/>
  <c r="E63" i="4" s="1"/>
  <c r="D62" i="4"/>
  <c r="D61" i="4"/>
  <c r="E61" i="4" s="1"/>
  <c r="D60" i="4"/>
  <c r="E60" i="4" s="1"/>
  <c r="D59" i="4"/>
  <c r="D58" i="4"/>
  <c r="E58" i="4" s="1"/>
  <c r="D57" i="4"/>
  <c r="E57" i="4" s="1"/>
  <c r="D56" i="4"/>
  <c r="D55" i="4"/>
  <c r="E55" i="4" s="1"/>
  <c r="D54" i="4"/>
  <c r="E54" i="4" s="1"/>
  <c r="D53" i="4"/>
  <c r="E53" i="4" s="1"/>
  <c r="D52" i="4"/>
  <c r="E52" i="4" s="1"/>
  <c r="D51" i="4"/>
  <c r="E51" i="4" s="1"/>
  <c r="D50" i="4"/>
  <c r="D49" i="4"/>
  <c r="E49" i="4" s="1"/>
  <c r="D48" i="4"/>
  <c r="D47" i="4"/>
  <c r="D46" i="4"/>
  <c r="D45" i="4"/>
  <c r="E45" i="4" s="1"/>
  <c r="D44" i="4"/>
  <c r="E44" i="4" s="1"/>
  <c r="D43" i="4"/>
  <c r="D42" i="4"/>
  <c r="E42" i="4" s="1"/>
  <c r="D41" i="4"/>
  <c r="E41" i="4" s="1"/>
  <c r="D40" i="4"/>
  <c r="E40" i="4" s="1"/>
  <c r="D39" i="4"/>
  <c r="D38" i="4"/>
  <c r="E38" i="4" s="1"/>
  <c r="D37" i="4"/>
  <c r="E37" i="4" s="1"/>
  <c r="D36" i="4"/>
  <c r="D35" i="4"/>
  <c r="E35" i="4" s="1"/>
  <c r="D34" i="4"/>
  <c r="E34" i="4" s="1"/>
  <c r="D33" i="4"/>
  <c r="E33" i="4" s="1"/>
  <c r="D32" i="4"/>
  <c r="E32" i="4" s="1"/>
  <c r="D31" i="4"/>
  <c r="E31" i="4" s="1"/>
  <c r="D30" i="4"/>
  <c r="D29" i="4"/>
  <c r="E29" i="4" s="1"/>
  <c r="D28" i="4"/>
  <c r="E28" i="4" s="1"/>
  <c r="D27" i="4"/>
  <c r="D26" i="4"/>
  <c r="E26" i="4" s="1"/>
  <c r="D25" i="4"/>
  <c r="E25" i="4" s="1"/>
  <c r="D24" i="4"/>
  <c r="D23" i="4"/>
  <c r="E23" i="4" s="1"/>
  <c r="D22" i="4"/>
  <c r="E22" i="4" s="1"/>
  <c r="D21" i="4"/>
  <c r="E21" i="4" s="1"/>
  <c r="D20" i="4"/>
  <c r="E20" i="4" s="1"/>
  <c r="D19" i="4"/>
  <c r="E19" i="4" s="1"/>
  <c r="D18" i="4"/>
  <c r="D17" i="4"/>
  <c r="E17" i="4" s="1"/>
  <c r="D16" i="4"/>
  <c r="E16" i="4" s="1"/>
  <c r="D15" i="4"/>
  <c r="D14" i="4"/>
  <c r="E14" i="4" s="1"/>
  <c r="D13" i="4"/>
  <c r="E13" i="4" s="1"/>
  <c r="D12" i="4"/>
  <c r="D11" i="4"/>
  <c r="E11" i="4" s="1"/>
  <c r="D10" i="4"/>
  <c r="E10" i="4" s="1"/>
  <c r="D9" i="4"/>
  <c r="E9" i="4" s="1"/>
  <c r="D8" i="4"/>
  <c r="E8" i="4" s="1"/>
  <c r="E12" i="4"/>
  <c r="E15" i="4"/>
  <c r="E18" i="4"/>
  <c r="E24" i="4"/>
  <c r="E27" i="4"/>
  <c r="E30" i="4"/>
  <c r="E36" i="4"/>
  <c r="E39" i="4"/>
  <c r="E43" i="4"/>
  <c r="E46" i="4"/>
  <c r="E47" i="4"/>
  <c r="E48" i="4"/>
  <c r="E50" i="4"/>
  <c r="E56" i="4"/>
  <c r="E59" i="4"/>
  <c r="E62" i="4"/>
  <c r="E64" i="4"/>
  <c r="E67" i="4"/>
  <c r="E68" i="4"/>
  <c r="E69" i="4"/>
  <c r="E72" i="4"/>
  <c r="E75" i="4"/>
  <c r="E77" i="4"/>
  <c r="E80" i="4"/>
  <c r="E83" i="4"/>
  <c r="E85" i="4"/>
  <c r="E88" i="4"/>
  <c r="E91" i="4"/>
  <c r="E92" i="4"/>
  <c r="E93" i="4"/>
  <c r="E95" i="4"/>
  <c r="E96" i="4"/>
  <c r="E97" i="4"/>
  <c r="E99" i="4"/>
  <c r="E104" i="4"/>
  <c r="D6" i="4"/>
  <c r="E6" i="4" s="1"/>
  <c r="D7" i="4"/>
  <c r="E7" i="4" s="1"/>
  <c r="E290" i="5"/>
  <c r="M289" i="5"/>
  <c r="M288" i="5"/>
  <c r="M287" i="5"/>
  <c r="M286" i="5"/>
  <c r="M285" i="5"/>
  <c r="M284" i="5"/>
  <c r="M283" i="5"/>
  <c r="M282" i="5"/>
  <c r="M281" i="5"/>
  <c r="M280" i="5"/>
  <c r="M279" i="5"/>
  <c r="M278" i="5"/>
  <c r="M277" i="5"/>
  <c r="M276" i="5"/>
  <c r="M275" i="5"/>
  <c r="M274" i="5"/>
  <c r="M273" i="5"/>
  <c r="M272" i="5"/>
  <c r="M271" i="5"/>
  <c r="M270" i="5"/>
  <c r="M269" i="5"/>
  <c r="M268" i="5"/>
  <c r="M267" i="5"/>
  <c r="M266" i="5"/>
  <c r="M265" i="5"/>
  <c r="M264" i="5"/>
  <c r="M263" i="5"/>
  <c r="M262" i="5"/>
  <c r="M261" i="5"/>
  <c r="M260" i="5"/>
  <c r="M259" i="5"/>
  <c r="M258" i="5"/>
  <c r="M257" i="5"/>
  <c r="M256" i="5"/>
  <c r="M255" i="5"/>
  <c r="M254" i="5"/>
  <c r="M253" i="5"/>
  <c r="M252" i="5"/>
  <c r="M251" i="5"/>
  <c r="M250" i="5"/>
  <c r="M249" i="5"/>
  <c r="M248" i="5"/>
  <c r="M247" i="5"/>
  <c r="M246" i="5"/>
  <c r="M245" i="5"/>
  <c r="M244" i="5"/>
  <c r="M243" i="5"/>
  <c r="M242" i="5"/>
  <c r="M241" i="5"/>
  <c r="M240" i="5"/>
  <c r="M239" i="5"/>
  <c r="M238" i="5"/>
  <c r="M237" i="5"/>
  <c r="M236" i="5"/>
  <c r="M235" i="5"/>
  <c r="M234" i="5"/>
  <c r="M233" i="5"/>
  <c r="M232" i="5"/>
  <c r="M231" i="5"/>
  <c r="M230" i="5"/>
  <c r="M229" i="5"/>
  <c r="M228" i="5"/>
  <c r="M227" i="5"/>
  <c r="M226" i="5"/>
  <c r="M225" i="5"/>
  <c r="M224" i="5"/>
  <c r="M223" i="5"/>
  <c r="M222" i="5"/>
  <c r="M221" i="5"/>
  <c r="M220" i="5"/>
  <c r="M219" i="5"/>
  <c r="M218" i="5"/>
  <c r="M217" i="5"/>
  <c r="M216" i="5"/>
  <c r="M215" i="5"/>
  <c r="M214" i="5"/>
  <c r="M213" i="5"/>
  <c r="M212" i="5"/>
  <c r="M211" i="5"/>
  <c r="M210" i="5"/>
  <c r="M209" i="5"/>
  <c r="M208" i="5"/>
  <c r="M207" i="5"/>
  <c r="M206" i="5"/>
  <c r="M205" i="5"/>
  <c r="M204" i="5"/>
  <c r="M203" i="5"/>
  <c r="M202" i="5"/>
  <c r="M201" i="5"/>
  <c r="M200" i="5"/>
  <c r="M199" i="5"/>
  <c r="M198" i="5"/>
  <c r="M197" i="5"/>
  <c r="M196" i="5"/>
  <c r="M195" i="5"/>
  <c r="M194" i="5"/>
  <c r="M193" i="5"/>
  <c r="M192" i="5"/>
  <c r="M191" i="5"/>
  <c r="L189" i="5"/>
  <c r="K189" i="5"/>
  <c r="J189" i="5"/>
  <c r="I189" i="5"/>
  <c r="H189" i="5"/>
  <c r="G189" i="5"/>
  <c r="F189" i="5"/>
  <c r="E189" i="5"/>
  <c r="G174" i="5"/>
  <c r="C174" i="5"/>
  <c r="I171" i="5" s="1"/>
  <c r="L173" i="5"/>
  <c r="L172" i="5"/>
  <c r="F172" i="5"/>
  <c r="I172" i="5" s="1"/>
  <c r="E172" i="5"/>
  <c r="J171" i="5"/>
  <c r="H171" i="5"/>
  <c r="F171" i="5"/>
  <c r="J170" i="5"/>
  <c r="H170" i="5"/>
  <c r="F170" i="5"/>
  <c r="I170" i="5" s="1"/>
  <c r="L169" i="5"/>
  <c r="L168" i="5"/>
  <c r="L167" i="5"/>
  <c r="F167" i="5"/>
  <c r="I167" i="5" s="1"/>
  <c r="E167" i="5"/>
  <c r="J166" i="5"/>
  <c r="H166" i="5"/>
  <c r="F166" i="5"/>
  <c r="I166" i="5" s="1"/>
  <c r="J165" i="5"/>
  <c r="H165" i="5"/>
  <c r="F165" i="5"/>
  <c r="L164" i="5"/>
  <c r="L163" i="5"/>
  <c r="L162" i="5"/>
  <c r="F162" i="5"/>
  <c r="I162" i="5" s="1"/>
  <c r="E162" i="5"/>
  <c r="J161" i="5"/>
  <c r="H161" i="5"/>
  <c r="F161" i="5"/>
  <c r="J160" i="5"/>
  <c r="H160" i="5"/>
  <c r="F160" i="5"/>
  <c r="I160" i="5" s="1"/>
  <c r="J159" i="5"/>
  <c r="I159" i="5"/>
  <c r="H159" i="5"/>
  <c r="F159" i="5"/>
  <c r="J158" i="5"/>
  <c r="H158" i="5"/>
  <c r="F158" i="5"/>
  <c r="I158" i="5" s="1"/>
  <c r="L157" i="5"/>
  <c r="L156" i="5"/>
  <c r="L155" i="5"/>
  <c r="F155" i="5"/>
  <c r="I155" i="5" s="1"/>
  <c r="E155" i="5"/>
  <c r="I154" i="5"/>
  <c r="H154" i="5"/>
  <c r="F154" i="5"/>
  <c r="L153" i="5"/>
  <c r="L152" i="5"/>
  <c r="F151" i="5"/>
  <c r="I151" i="5" s="1"/>
  <c r="E151" i="5"/>
  <c r="J150" i="5"/>
  <c r="I150" i="5"/>
  <c r="H150" i="5"/>
  <c r="F150" i="5"/>
  <c r="J149" i="5"/>
  <c r="H149" i="5"/>
  <c r="F149" i="5"/>
  <c r="I149" i="5" s="1"/>
  <c r="J148" i="5"/>
  <c r="I148" i="5"/>
  <c r="H148" i="5"/>
  <c r="F148" i="5"/>
  <c r="J147" i="5"/>
  <c r="H147" i="5"/>
  <c r="F147" i="5"/>
  <c r="I147" i="5" s="1"/>
  <c r="J146" i="5"/>
  <c r="I146" i="5"/>
  <c r="H146" i="5"/>
  <c r="F146" i="5"/>
  <c r="J145" i="5"/>
  <c r="H145" i="5"/>
  <c r="F145" i="5"/>
  <c r="I145" i="5" s="1"/>
  <c r="L144" i="5"/>
  <c r="L143" i="5"/>
  <c r="L142" i="5"/>
  <c r="F142" i="5"/>
  <c r="I142" i="5" s="1"/>
  <c r="E142" i="5"/>
  <c r="J141" i="5"/>
  <c r="H141" i="5"/>
  <c r="F141" i="5"/>
  <c r="I141" i="5" s="1"/>
  <c r="J140" i="5"/>
  <c r="I140" i="5"/>
  <c r="H140" i="5"/>
  <c r="F140" i="5"/>
  <c r="J139" i="5"/>
  <c r="H139" i="5"/>
  <c r="F139" i="5"/>
  <c r="I139" i="5" s="1"/>
  <c r="L138" i="5"/>
  <c r="L137" i="5"/>
  <c r="I136" i="5"/>
  <c r="F136" i="5"/>
  <c r="E136" i="5"/>
  <c r="J135" i="5" s="1"/>
  <c r="I135" i="5"/>
  <c r="H135" i="5"/>
  <c r="F135" i="5"/>
  <c r="H134" i="5"/>
  <c r="F134" i="5"/>
  <c r="I134" i="5" s="1"/>
  <c r="I133" i="5"/>
  <c r="H133" i="5"/>
  <c r="F133" i="5"/>
  <c r="H132" i="5"/>
  <c r="F132" i="5"/>
  <c r="I132" i="5" s="1"/>
  <c r="L131" i="5"/>
  <c r="L130" i="5"/>
  <c r="F129" i="5"/>
  <c r="I129" i="5" s="1"/>
  <c r="E129" i="5"/>
  <c r="J128" i="5"/>
  <c r="H128" i="5"/>
  <c r="F128" i="5"/>
  <c r="I128" i="5" s="1"/>
  <c r="J127" i="5"/>
  <c r="I127" i="5"/>
  <c r="H127" i="5"/>
  <c r="F127" i="5"/>
  <c r="J126" i="5"/>
  <c r="H126" i="5"/>
  <c r="F126" i="5"/>
  <c r="I126" i="5" s="1"/>
  <c r="J125" i="5"/>
  <c r="I125" i="5"/>
  <c r="H125" i="5"/>
  <c r="F125" i="5"/>
  <c r="J124" i="5"/>
  <c r="H124" i="5"/>
  <c r="F124" i="5"/>
  <c r="I124" i="5" s="1"/>
  <c r="L123" i="5"/>
  <c r="L122" i="5"/>
  <c r="I121" i="5"/>
  <c r="F121" i="5"/>
  <c r="E121" i="5"/>
  <c r="J120" i="5" s="1"/>
  <c r="I120" i="5"/>
  <c r="H120" i="5"/>
  <c r="F120" i="5"/>
  <c r="H119" i="5"/>
  <c r="F119" i="5"/>
  <c r="I119" i="5" s="1"/>
  <c r="I118" i="5"/>
  <c r="H118" i="5"/>
  <c r="F118" i="5"/>
  <c r="H117" i="5"/>
  <c r="F117" i="5"/>
  <c r="I117" i="5" s="1"/>
  <c r="L116" i="5"/>
  <c r="L115" i="5"/>
  <c r="L114" i="5"/>
  <c r="I114" i="5"/>
  <c r="F114" i="5"/>
  <c r="E114" i="5"/>
  <c r="J112" i="5" s="1"/>
  <c r="H113" i="5"/>
  <c r="F113" i="5"/>
  <c r="I113" i="5" s="1"/>
  <c r="H112" i="5"/>
  <c r="F112" i="5"/>
  <c r="I112" i="5" s="1"/>
  <c r="H111" i="5"/>
  <c r="F111" i="5"/>
  <c r="I111" i="5" s="1"/>
  <c r="L110" i="5"/>
  <c r="L109" i="5"/>
  <c r="F108" i="5"/>
  <c r="I108" i="5" s="1"/>
  <c r="E108" i="5"/>
  <c r="J107" i="5"/>
  <c r="H107" i="5"/>
  <c r="F107" i="5"/>
  <c r="I107" i="5" s="1"/>
  <c r="J106" i="5"/>
  <c r="H106" i="5"/>
  <c r="F106" i="5"/>
  <c r="I106" i="5" s="1"/>
  <c r="J105" i="5"/>
  <c r="H105" i="5"/>
  <c r="F105" i="5"/>
  <c r="I105" i="5" s="1"/>
  <c r="J104" i="5"/>
  <c r="H104" i="5"/>
  <c r="F104" i="5"/>
  <c r="I104" i="5" s="1"/>
  <c r="J103" i="5"/>
  <c r="H103" i="5"/>
  <c r="F103" i="5"/>
  <c r="I103" i="5" s="1"/>
  <c r="J102" i="5"/>
  <c r="H102" i="5"/>
  <c r="F102" i="5"/>
  <c r="I102" i="5" s="1"/>
  <c r="L101" i="5"/>
  <c r="L100" i="5"/>
  <c r="I99" i="5"/>
  <c r="F99" i="5"/>
  <c r="E99" i="5"/>
  <c r="J97" i="5" s="1"/>
  <c r="I98" i="5"/>
  <c r="H98" i="5"/>
  <c r="F98" i="5"/>
  <c r="H97" i="5"/>
  <c r="F97" i="5"/>
  <c r="I97" i="5" s="1"/>
  <c r="I96" i="5"/>
  <c r="H96" i="5"/>
  <c r="F96" i="5"/>
  <c r="H95" i="5"/>
  <c r="F95" i="5"/>
  <c r="I95" i="5" s="1"/>
  <c r="I94" i="5"/>
  <c r="H94" i="5"/>
  <c r="F94" i="5"/>
  <c r="H93" i="5"/>
  <c r="F93" i="5"/>
  <c r="I93" i="5" s="1"/>
  <c r="I92" i="5"/>
  <c r="H92" i="5"/>
  <c r="F92" i="5"/>
  <c r="H91" i="5"/>
  <c r="F91" i="5"/>
  <c r="I91" i="5" s="1"/>
  <c r="I90" i="5"/>
  <c r="H90" i="5"/>
  <c r="F90" i="5"/>
  <c r="L89" i="5"/>
  <c r="L88" i="5"/>
  <c r="F87" i="5"/>
  <c r="I87" i="5" s="1"/>
  <c r="E87" i="5"/>
  <c r="J86" i="5"/>
  <c r="H86" i="5"/>
  <c r="F86" i="5"/>
  <c r="I86" i="5" s="1"/>
  <c r="J85" i="5"/>
  <c r="I85" i="5"/>
  <c r="H85" i="5"/>
  <c r="F85" i="5"/>
  <c r="J84" i="5"/>
  <c r="H84" i="5"/>
  <c r="F84" i="5"/>
  <c r="I84" i="5" s="1"/>
  <c r="J83" i="5"/>
  <c r="I83" i="5"/>
  <c r="H83" i="5"/>
  <c r="F83" i="5"/>
  <c r="L82" i="5"/>
  <c r="L81" i="5"/>
  <c r="L80" i="5"/>
  <c r="F80" i="5"/>
  <c r="I80" i="5" s="1"/>
  <c r="E80" i="5"/>
  <c r="J79" i="5"/>
  <c r="I79" i="5"/>
  <c r="H79" i="5"/>
  <c r="F79" i="5"/>
  <c r="J78" i="5"/>
  <c r="H78" i="5"/>
  <c r="F78" i="5"/>
  <c r="I78" i="5" s="1"/>
  <c r="L77" i="5"/>
  <c r="L76" i="5"/>
  <c r="L75" i="5"/>
  <c r="F75" i="5"/>
  <c r="I75" i="5" s="1"/>
  <c r="E75" i="5"/>
  <c r="J74" i="5"/>
  <c r="H74" i="5"/>
  <c r="F74" i="5"/>
  <c r="I74" i="5" s="1"/>
  <c r="J73" i="5"/>
  <c r="I73" i="5"/>
  <c r="H73" i="5"/>
  <c r="F73" i="5"/>
  <c r="J72" i="5"/>
  <c r="H72" i="5"/>
  <c r="F72" i="5"/>
  <c r="I72" i="5" s="1"/>
  <c r="L71" i="5"/>
  <c r="L70" i="5"/>
  <c r="I69" i="5"/>
  <c r="F69" i="5"/>
  <c r="E69" i="5"/>
  <c r="J68" i="5" s="1"/>
  <c r="H68" i="5"/>
  <c r="F68" i="5"/>
  <c r="I68" i="5" s="1"/>
  <c r="I67" i="5"/>
  <c r="H67" i="5"/>
  <c r="F67" i="5"/>
  <c r="H66" i="5"/>
  <c r="F66" i="5"/>
  <c r="I66" i="5" s="1"/>
  <c r="I65" i="5"/>
  <c r="H65" i="5"/>
  <c r="F65" i="5"/>
  <c r="H64" i="5"/>
  <c r="F64" i="5"/>
  <c r="I64" i="5" s="1"/>
  <c r="L63" i="5"/>
  <c r="L62" i="5"/>
  <c r="F61" i="5"/>
  <c r="I61" i="5" s="1"/>
  <c r="E61" i="5"/>
  <c r="J60" i="5"/>
  <c r="I60" i="5"/>
  <c r="H60" i="5"/>
  <c r="F60" i="5"/>
  <c r="J59" i="5"/>
  <c r="H59" i="5"/>
  <c r="F59" i="5"/>
  <c r="I59" i="5" s="1"/>
  <c r="J58" i="5"/>
  <c r="I58" i="5"/>
  <c r="H58" i="5"/>
  <c r="F58" i="5"/>
  <c r="J57" i="5"/>
  <c r="H57" i="5"/>
  <c r="F57" i="5"/>
  <c r="I57" i="5" s="1"/>
  <c r="J56" i="5"/>
  <c r="I56" i="5"/>
  <c r="H56" i="5"/>
  <c r="F56" i="5"/>
  <c r="J55" i="5"/>
  <c r="H55" i="5"/>
  <c r="F55" i="5"/>
  <c r="I55" i="5" s="1"/>
  <c r="L54" i="5"/>
  <c r="L53" i="5"/>
  <c r="L52" i="5"/>
  <c r="F52" i="5"/>
  <c r="I52" i="5" s="1"/>
  <c r="E52" i="5"/>
  <c r="J51" i="5"/>
  <c r="H51" i="5"/>
  <c r="F51" i="5"/>
  <c r="I51" i="5" s="1"/>
  <c r="J50" i="5"/>
  <c r="I50" i="5"/>
  <c r="H50" i="5"/>
  <c r="F50" i="5"/>
  <c r="J49" i="5"/>
  <c r="H49" i="5"/>
  <c r="F49" i="5"/>
  <c r="I49" i="5" s="1"/>
  <c r="J48" i="5"/>
  <c r="I48" i="5"/>
  <c r="H48" i="5"/>
  <c r="F48" i="5"/>
  <c r="F45" i="5"/>
  <c r="I45" i="5" s="1"/>
  <c r="E45" i="5"/>
  <c r="J44" i="5"/>
  <c r="H44" i="5"/>
  <c r="F44" i="5"/>
  <c r="I44" i="5" s="1"/>
  <c r="J43" i="5"/>
  <c r="H43" i="5"/>
  <c r="F43" i="5"/>
  <c r="I43" i="5" s="1"/>
  <c r="J42" i="5"/>
  <c r="H42" i="5"/>
  <c r="F42" i="5"/>
  <c r="I42" i="5" s="1"/>
  <c r="J41" i="5"/>
  <c r="H41" i="5"/>
  <c r="F41" i="5"/>
  <c r="I41" i="5" s="1"/>
  <c r="I38" i="5"/>
  <c r="E38" i="5"/>
  <c r="J37" i="5" s="1"/>
  <c r="H37" i="5"/>
  <c r="F37" i="5"/>
  <c r="I37" i="5" s="1"/>
  <c r="H36" i="5"/>
  <c r="F36" i="5"/>
  <c r="I36" i="5" s="1"/>
  <c r="J35" i="5"/>
  <c r="H35" i="5"/>
  <c r="F35" i="5"/>
  <c r="I35" i="5" s="1"/>
  <c r="J34" i="5"/>
  <c r="H34" i="5"/>
  <c r="F34" i="5"/>
  <c r="I34" i="5" s="1"/>
  <c r="J33" i="5"/>
  <c r="H33" i="5"/>
  <c r="F33" i="5"/>
  <c r="I33" i="5" s="1"/>
  <c r="J32" i="5"/>
  <c r="H32" i="5"/>
  <c r="F32" i="5"/>
  <c r="I32" i="5" s="1"/>
  <c r="J31" i="5"/>
  <c r="H31" i="5"/>
  <c r="F31" i="5"/>
  <c r="I31" i="5" s="1"/>
  <c r="J30" i="5"/>
  <c r="H30" i="5"/>
  <c r="F30" i="5"/>
  <c r="I30" i="5" s="1"/>
  <c r="J29" i="5"/>
  <c r="H29" i="5"/>
  <c r="F29" i="5"/>
  <c r="I29" i="5" s="1"/>
  <c r="J28" i="5"/>
  <c r="H28" i="5"/>
  <c r="F28" i="5"/>
  <c r="I28" i="5" s="1"/>
  <c r="I25" i="5"/>
  <c r="F25" i="5"/>
  <c r="E25" i="5"/>
  <c r="J23" i="5" s="1"/>
  <c r="I24" i="5"/>
  <c r="H24" i="5"/>
  <c r="F24" i="5"/>
  <c r="H23" i="5"/>
  <c r="F23" i="5"/>
  <c r="I23" i="5" s="1"/>
  <c r="F20" i="5"/>
  <c r="I20" i="5" s="1"/>
  <c r="E20" i="5"/>
  <c r="J18" i="5" s="1"/>
  <c r="I19" i="5"/>
  <c r="H19" i="5"/>
  <c r="F19" i="5"/>
  <c r="H18" i="5"/>
  <c r="F18" i="5"/>
  <c r="I18" i="5" s="1"/>
  <c r="I17" i="5"/>
  <c r="H17" i="5"/>
  <c r="F17" i="5"/>
  <c r="H16" i="5"/>
  <c r="F16" i="5"/>
  <c r="I16" i="5" s="1"/>
  <c r="J15" i="5"/>
  <c r="I15" i="5"/>
  <c r="H15" i="5"/>
  <c r="F15" i="5"/>
  <c r="J14" i="5"/>
  <c r="H14" i="5"/>
  <c r="F14" i="5"/>
  <c r="I14" i="5" s="1"/>
  <c r="J13" i="5"/>
  <c r="I13" i="5"/>
  <c r="H13" i="5"/>
  <c r="F13" i="5"/>
  <c r="J12" i="5"/>
  <c r="H12" i="5"/>
  <c r="F12" i="5"/>
  <c r="I12" i="5" s="1"/>
  <c r="J11" i="5"/>
  <c r="I11" i="5"/>
  <c r="H11" i="5"/>
  <c r="F11" i="5"/>
  <c r="F8" i="5"/>
  <c r="I8" i="5" s="1"/>
  <c r="E8" i="5"/>
  <c r="E174" i="5" s="1"/>
  <c r="E175" i="5" s="1"/>
  <c r="J7" i="5"/>
  <c r="I7" i="5"/>
  <c r="H7" i="5"/>
  <c r="F7" i="5"/>
  <c r="H6" i="5"/>
  <c r="H174" i="5" s="1"/>
  <c r="H2" i="5" s="1"/>
  <c r="F6" i="5"/>
  <c r="I6" i="5" s="1"/>
  <c r="G2" i="5"/>
  <c r="I2" i="5" s="1"/>
  <c r="K11" i="5" l="1"/>
  <c r="K23" i="5"/>
  <c r="K28" i="5"/>
  <c r="L28" i="5" s="1"/>
  <c r="K32" i="5"/>
  <c r="K43" i="5"/>
  <c r="K61" i="5"/>
  <c r="L61" i="5" s="1"/>
  <c r="K45" i="5"/>
  <c r="K14" i="5"/>
  <c r="L14" i="5" s="1"/>
  <c r="K18" i="5"/>
  <c r="L23" i="5"/>
  <c r="K31" i="5"/>
  <c r="L32" i="5"/>
  <c r="K35" i="5"/>
  <c r="K38" i="5"/>
  <c r="K42" i="5"/>
  <c r="L43" i="5"/>
  <c r="K7" i="5"/>
  <c r="L7" i="5" s="1"/>
  <c r="K12" i="5"/>
  <c r="L12" i="5" s="1"/>
  <c r="K15" i="5"/>
  <c r="L15" i="5" s="1"/>
  <c r="L18" i="5"/>
  <c r="K30" i="5"/>
  <c r="L31" i="5"/>
  <c r="K34" i="5"/>
  <c r="L34" i="5" s="1"/>
  <c r="L35" i="5"/>
  <c r="K37" i="5"/>
  <c r="K41" i="5"/>
  <c r="L42" i="5"/>
  <c r="L11" i="5"/>
  <c r="K13" i="5"/>
  <c r="L13" i="5" s="1"/>
  <c r="K20" i="5"/>
  <c r="K29" i="5"/>
  <c r="L29" i="5" s="1"/>
  <c r="L30" i="5"/>
  <c r="K33" i="5"/>
  <c r="L33" i="5" s="1"/>
  <c r="L37" i="5"/>
  <c r="L41" i="5"/>
  <c r="J17" i="5"/>
  <c r="K17" i="5" s="1"/>
  <c r="L17" i="5" s="1"/>
  <c r="J19" i="5"/>
  <c r="K19" i="5" s="1"/>
  <c r="L19" i="5" s="1"/>
  <c r="J24" i="5"/>
  <c r="K24" i="5" s="1"/>
  <c r="L24" i="5" s="1"/>
  <c r="K50" i="5"/>
  <c r="L50" i="5" s="1"/>
  <c r="K55" i="5"/>
  <c r="L55" i="5" s="1"/>
  <c r="K74" i="5"/>
  <c r="K78" i="5"/>
  <c r="L78" i="5" s="1"/>
  <c r="K84" i="5"/>
  <c r="K97" i="5"/>
  <c r="K104" i="5"/>
  <c r="K121" i="5"/>
  <c r="L121" i="5" s="1"/>
  <c r="K125" i="5"/>
  <c r="K136" i="5"/>
  <c r="L136" i="5" s="1"/>
  <c r="K140" i="5"/>
  <c r="K149" i="5"/>
  <c r="K151" i="5"/>
  <c r="L151" i="5" s="1"/>
  <c r="K159" i="5"/>
  <c r="K166" i="5"/>
  <c r="K170" i="5"/>
  <c r="J6" i="5"/>
  <c r="K6" i="5" s="1"/>
  <c r="J36" i="5"/>
  <c r="K36" i="5" s="1"/>
  <c r="L36" i="5" s="1"/>
  <c r="K57" i="5"/>
  <c r="L57" i="5" s="1"/>
  <c r="K72" i="5"/>
  <c r="L74" i="5"/>
  <c r="K79" i="5"/>
  <c r="L79" i="5" s="1"/>
  <c r="L84" i="5"/>
  <c r="K85" i="5"/>
  <c r="L85" i="5" s="1"/>
  <c r="L97" i="5"/>
  <c r="K103" i="5"/>
  <c r="L104" i="5"/>
  <c r="K107" i="5"/>
  <c r="K108" i="5"/>
  <c r="L108" i="5" s="1"/>
  <c r="K120" i="5"/>
  <c r="L120" i="5" s="1"/>
  <c r="K128" i="5"/>
  <c r="L128" i="5" s="1"/>
  <c r="K129" i="5"/>
  <c r="L129" i="5" s="1"/>
  <c r="K135" i="5"/>
  <c r="L135" i="5" s="1"/>
  <c r="K147" i="5"/>
  <c r="L149" i="5"/>
  <c r="K150" i="5"/>
  <c r="L150" i="5" s="1"/>
  <c r="K154" i="5"/>
  <c r="L154" i="5" s="1"/>
  <c r="L166" i="5"/>
  <c r="L170" i="5"/>
  <c r="J16" i="5"/>
  <c r="K16" i="5" s="1"/>
  <c r="L16" i="5" s="1"/>
  <c r="K44" i="5"/>
  <c r="L44" i="5" s="1"/>
  <c r="K49" i="5"/>
  <c r="L49" i="5" s="1"/>
  <c r="K56" i="5"/>
  <c r="L56" i="5" s="1"/>
  <c r="K59" i="5"/>
  <c r="K68" i="5"/>
  <c r="K69" i="5"/>
  <c r="L69" i="5" s="1"/>
  <c r="L72" i="5"/>
  <c r="K73" i="5"/>
  <c r="L73" i="5" s="1"/>
  <c r="K83" i="5"/>
  <c r="L83" i="5" s="1"/>
  <c r="K102" i="5"/>
  <c r="L103" i="5"/>
  <c r="K106" i="5"/>
  <c r="L107" i="5"/>
  <c r="K112" i="5"/>
  <c r="K126" i="5"/>
  <c r="L126" i="5" s="1"/>
  <c r="K141" i="5"/>
  <c r="K145" i="5"/>
  <c r="L147" i="5"/>
  <c r="K148" i="5"/>
  <c r="L148" i="5" s="1"/>
  <c r="K160" i="5"/>
  <c r="K171" i="5"/>
  <c r="L171" i="5" s="1"/>
  <c r="K48" i="5"/>
  <c r="L48" i="5" s="1"/>
  <c r="K51" i="5"/>
  <c r="L51" i="5" s="1"/>
  <c r="K58" i="5"/>
  <c r="L58" i="5" s="1"/>
  <c r="L59" i="5"/>
  <c r="K60" i="5"/>
  <c r="L60" i="5" s="1"/>
  <c r="L68" i="5"/>
  <c r="K86" i="5"/>
  <c r="L86" i="5" s="1"/>
  <c r="K87" i="5"/>
  <c r="L87" i="5" s="1"/>
  <c r="K99" i="5"/>
  <c r="L99" i="5" s="1"/>
  <c r="L102" i="5"/>
  <c r="K105" i="5"/>
  <c r="L105" i="5" s="1"/>
  <c r="L106" i="5"/>
  <c r="L112" i="5"/>
  <c r="K124" i="5"/>
  <c r="L124" i="5" s="1"/>
  <c r="L125" i="5"/>
  <c r="K127" i="5"/>
  <c r="L127" i="5" s="1"/>
  <c r="K139" i="5"/>
  <c r="L139" i="5" s="1"/>
  <c r="L140" i="5"/>
  <c r="L141" i="5"/>
  <c r="L145" i="5"/>
  <c r="K146" i="5"/>
  <c r="L146" i="5" s="1"/>
  <c r="K158" i="5"/>
  <c r="L158" i="5" s="1"/>
  <c r="L159" i="5"/>
  <c r="L160" i="5"/>
  <c r="J65" i="5"/>
  <c r="K65" i="5" s="1"/>
  <c r="L65" i="5" s="1"/>
  <c r="J67" i="5"/>
  <c r="K67" i="5" s="1"/>
  <c r="L67" i="5" s="1"/>
  <c r="J90" i="5"/>
  <c r="K90" i="5" s="1"/>
  <c r="L90" i="5" s="1"/>
  <c r="J92" i="5"/>
  <c r="K92" i="5" s="1"/>
  <c r="L92" i="5" s="1"/>
  <c r="J94" i="5"/>
  <c r="K94" i="5" s="1"/>
  <c r="L94" i="5" s="1"/>
  <c r="J96" i="5"/>
  <c r="K96" i="5" s="1"/>
  <c r="L96" i="5" s="1"/>
  <c r="J98" i="5"/>
  <c r="K98" i="5" s="1"/>
  <c r="L98" i="5" s="1"/>
  <c r="J111" i="5"/>
  <c r="K111" i="5" s="1"/>
  <c r="L111" i="5" s="1"/>
  <c r="J113" i="5"/>
  <c r="K113" i="5" s="1"/>
  <c r="L113" i="5" s="1"/>
  <c r="J117" i="5"/>
  <c r="K117" i="5" s="1"/>
  <c r="L117" i="5" s="1"/>
  <c r="J119" i="5"/>
  <c r="K119" i="5" s="1"/>
  <c r="L119" i="5" s="1"/>
  <c r="J132" i="5"/>
  <c r="K132" i="5" s="1"/>
  <c r="L132" i="5" s="1"/>
  <c r="J134" i="5"/>
  <c r="K134" i="5" s="1"/>
  <c r="L134" i="5" s="1"/>
  <c r="J64" i="5"/>
  <c r="K64" i="5" s="1"/>
  <c r="L64" i="5" s="1"/>
  <c r="J66" i="5"/>
  <c r="K66" i="5" s="1"/>
  <c r="L66" i="5" s="1"/>
  <c r="J91" i="5"/>
  <c r="K91" i="5" s="1"/>
  <c r="L91" i="5" s="1"/>
  <c r="J93" i="5"/>
  <c r="K93" i="5" s="1"/>
  <c r="L93" i="5" s="1"/>
  <c r="J95" i="5"/>
  <c r="K95" i="5" s="1"/>
  <c r="L95" i="5" s="1"/>
  <c r="J118" i="5"/>
  <c r="K118" i="5" s="1"/>
  <c r="L118" i="5" s="1"/>
  <c r="J133" i="5"/>
  <c r="K133" i="5" s="1"/>
  <c r="L133" i="5" s="1"/>
  <c r="I161" i="5"/>
  <c r="K161" i="5" s="1"/>
  <c r="L161" i="5" s="1"/>
  <c r="I165" i="5"/>
  <c r="K165" i="5" s="1"/>
  <c r="L165" i="5" s="1"/>
  <c r="D105" i="4"/>
  <c r="E105" i="4"/>
  <c r="D2" i="4"/>
  <c r="C105" i="4"/>
  <c r="C2" i="4" s="1"/>
  <c r="B105" i="4"/>
  <c r="B39" i="4"/>
  <c r="E105"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6" i="3"/>
  <c r="E2" i="3"/>
  <c r="D105"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6" i="3"/>
  <c r="D2" i="3"/>
  <c r="C105" i="3"/>
  <c r="B105" i="3"/>
  <c r="H808" i="2"/>
  <c r="F808" i="2"/>
  <c r="D808" i="2"/>
  <c r="H807" i="2"/>
  <c r="F807" i="2"/>
  <c r="D807" i="2"/>
  <c r="H806" i="2"/>
  <c r="F806" i="2"/>
  <c r="D806" i="2"/>
  <c r="H805" i="2"/>
  <c r="F805" i="2"/>
  <c r="D805" i="2"/>
  <c r="H804" i="2"/>
  <c r="H809" i="2" s="1"/>
  <c r="F804" i="2"/>
  <c r="F809" i="2" s="1"/>
  <c r="D804" i="2"/>
  <c r="D809" i="2" s="1"/>
  <c r="H797" i="2"/>
  <c r="F797" i="2"/>
  <c r="J797" i="2" s="1"/>
  <c r="D797" i="2"/>
  <c r="J796" i="2"/>
  <c r="J795" i="2"/>
  <c r="J794" i="2"/>
  <c r="J793" i="2"/>
  <c r="J792" i="2"/>
  <c r="J791" i="2"/>
  <c r="H789" i="2"/>
  <c r="F789" i="2"/>
  <c r="D789" i="2"/>
  <c r="J789" i="2" s="1"/>
  <c r="J788" i="2"/>
  <c r="J787" i="2"/>
  <c r="J786" i="2"/>
  <c r="J785" i="2"/>
  <c r="J784" i="2"/>
  <c r="J783" i="2"/>
  <c r="H781" i="2"/>
  <c r="F781" i="2"/>
  <c r="J781" i="2" s="1"/>
  <c r="D781" i="2"/>
  <c r="J780" i="2"/>
  <c r="J779" i="2"/>
  <c r="J778" i="2"/>
  <c r="J777" i="2"/>
  <c r="J776" i="2"/>
  <c r="J775" i="2"/>
  <c r="H773" i="2"/>
  <c r="F773" i="2"/>
  <c r="D773" i="2"/>
  <c r="J773" i="2" s="1"/>
  <c r="J772" i="2"/>
  <c r="J771" i="2"/>
  <c r="J770" i="2"/>
  <c r="J769" i="2"/>
  <c r="J768" i="2"/>
  <c r="J767" i="2"/>
  <c r="H765" i="2"/>
  <c r="F765" i="2"/>
  <c r="J765" i="2" s="1"/>
  <c r="D765" i="2"/>
  <c r="J764" i="2"/>
  <c r="J763" i="2"/>
  <c r="J762" i="2"/>
  <c r="J761" i="2"/>
  <c r="J760" i="2"/>
  <c r="J759" i="2"/>
  <c r="H757" i="2"/>
  <c r="F757" i="2"/>
  <c r="D757" i="2"/>
  <c r="J757" i="2" s="1"/>
  <c r="J756" i="2"/>
  <c r="J755" i="2"/>
  <c r="J754" i="2"/>
  <c r="J753" i="2"/>
  <c r="J752" i="2"/>
  <c r="J751" i="2"/>
  <c r="H749" i="2"/>
  <c r="F749" i="2"/>
  <c r="J749" i="2" s="1"/>
  <c r="D749" i="2"/>
  <c r="J748" i="2"/>
  <c r="J747" i="2"/>
  <c r="J746" i="2"/>
  <c r="J745" i="2"/>
  <c r="J744" i="2"/>
  <c r="J743" i="2"/>
  <c r="H741" i="2"/>
  <c r="F741" i="2"/>
  <c r="D741" i="2"/>
  <c r="J741" i="2" s="1"/>
  <c r="J740" i="2"/>
  <c r="J739" i="2"/>
  <c r="J738" i="2"/>
  <c r="J737" i="2"/>
  <c r="J736" i="2"/>
  <c r="J735" i="2"/>
  <c r="H733" i="2"/>
  <c r="F733" i="2"/>
  <c r="J733" i="2" s="1"/>
  <c r="D733" i="2"/>
  <c r="J732" i="2"/>
  <c r="J731" i="2"/>
  <c r="J730" i="2"/>
  <c r="J729" i="2"/>
  <c r="J728" i="2"/>
  <c r="J727" i="2"/>
  <c r="H725" i="2"/>
  <c r="F725" i="2"/>
  <c r="D725" i="2"/>
  <c r="J725" i="2" s="1"/>
  <c r="J724" i="2"/>
  <c r="J723" i="2"/>
  <c r="J722" i="2"/>
  <c r="J721" i="2"/>
  <c r="J720" i="2"/>
  <c r="J719" i="2"/>
  <c r="H717" i="2"/>
  <c r="F717" i="2"/>
  <c r="J717" i="2" s="1"/>
  <c r="D717" i="2"/>
  <c r="J716" i="2"/>
  <c r="J715" i="2"/>
  <c r="J714" i="2"/>
  <c r="J713" i="2"/>
  <c r="J712" i="2"/>
  <c r="J711" i="2"/>
  <c r="H709" i="2"/>
  <c r="F709" i="2"/>
  <c r="D709" i="2"/>
  <c r="J709" i="2" s="1"/>
  <c r="J708" i="2"/>
  <c r="J707" i="2"/>
  <c r="J706" i="2"/>
  <c r="J705" i="2"/>
  <c r="J704" i="2"/>
  <c r="J703" i="2"/>
  <c r="H701" i="2"/>
  <c r="F701" i="2"/>
  <c r="J701" i="2" s="1"/>
  <c r="D701" i="2"/>
  <c r="J700" i="2"/>
  <c r="J699" i="2"/>
  <c r="J698" i="2"/>
  <c r="J697" i="2"/>
  <c r="J696" i="2"/>
  <c r="J695" i="2"/>
  <c r="H693" i="2"/>
  <c r="F693" i="2"/>
  <c r="D693" i="2"/>
  <c r="J693" i="2" s="1"/>
  <c r="J692" i="2"/>
  <c r="J691" i="2"/>
  <c r="J690" i="2"/>
  <c r="J689" i="2"/>
  <c r="J688" i="2"/>
  <c r="J687" i="2"/>
  <c r="H685" i="2"/>
  <c r="F685" i="2"/>
  <c r="J685" i="2" s="1"/>
  <c r="D685" i="2"/>
  <c r="J684" i="2"/>
  <c r="J683" i="2"/>
  <c r="J682" i="2"/>
  <c r="J681" i="2"/>
  <c r="J680" i="2"/>
  <c r="J679" i="2"/>
  <c r="H677" i="2"/>
  <c r="F677" i="2"/>
  <c r="D677" i="2"/>
  <c r="J677" i="2" s="1"/>
  <c r="J676" i="2"/>
  <c r="J675" i="2"/>
  <c r="J674" i="2"/>
  <c r="J673" i="2"/>
  <c r="J672" i="2"/>
  <c r="J671" i="2"/>
  <c r="H669" i="2"/>
  <c r="F669" i="2"/>
  <c r="J669" i="2" s="1"/>
  <c r="D669" i="2"/>
  <c r="J668" i="2"/>
  <c r="J667" i="2"/>
  <c r="J666" i="2"/>
  <c r="J665" i="2"/>
  <c r="J664" i="2"/>
  <c r="J663" i="2"/>
  <c r="H661" i="2"/>
  <c r="F661" i="2"/>
  <c r="D661" i="2"/>
  <c r="J661" i="2" s="1"/>
  <c r="J660" i="2"/>
  <c r="J659" i="2"/>
  <c r="J658" i="2"/>
  <c r="J657" i="2"/>
  <c r="J656" i="2"/>
  <c r="J655" i="2"/>
  <c r="H653" i="2"/>
  <c r="J653" i="2" s="1"/>
  <c r="F653" i="2"/>
  <c r="D653" i="2"/>
  <c r="J652" i="2"/>
  <c r="J651" i="2"/>
  <c r="J650" i="2"/>
  <c r="J649" i="2"/>
  <c r="J648" i="2"/>
  <c r="J647" i="2"/>
  <c r="H645" i="2"/>
  <c r="F645" i="2"/>
  <c r="D645" i="2"/>
  <c r="J645" i="2" s="1"/>
  <c r="J644" i="2"/>
  <c r="J643" i="2"/>
  <c r="J642" i="2"/>
  <c r="J641" i="2"/>
  <c r="J640" i="2"/>
  <c r="J639" i="2"/>
  <c r="H637" i="2"/>
  <c r="J637" i="2" s="1"/>
  <c r="F637" i="2"/>
  <c r="D637" i="2"/>
  <c r="J636" i="2"/>
  <c r="J635" i="2"/>
  <c r="J634" i="2"/>
  <c r="J633" i="2"/>
  <c r="J632" i="2"/>
  <c r="J631" i="2"/>
  <c r="H629" i="2"/>
  <c r="F629" i="2"/>
  <c r="D629" i="2"/>
  <c r="J629" i="2" s="1"/>
  <c r="J628" i="2"/>
  <c r="J627" i="2"/>
  <c r="J626" i="2"/>
  <c r="J625" i="2"/>
  <c r="J624" i="2"/>
  <c r="J623" i="2"/>
  <c r="H621" i="2"/>
  <c r="F621" i="2"/>
  <c r="J621" i="2" s="1"/>
  <c r="D621" i="2"/>
  <c r="J620" i="2"/>
  <c r="J619" i="2"/>
  <c r="J618" i="2"/>
  <c r="J617" i="2"/>
  <c r="J616" i="2"/>
  <c r="J615" i="2"/>
  <c r="H613" i="2"/>
  <c r="F613" i="2"/>
  <c r="D613" i="2"/>
  <c r="J613" i="2" s="1"/>
  <c r="J612" i="2"/>
  <c r="J611" i="2"/>
  <c r="J610" i="2"/>
  <c r="J609" i="2"/>
  <c r="J608" i="2"/>
  <c r="J607" i="2"/>
  <c r="H605" i="2"/>
  <c r="F605" i="2"/>
  <c r="J605" i="2" s="1"/>
  <c r="D605" i="2"/>
  <c r="J604" i="2"/>
  <c r="J603" i="2"/>
  <c r="J602" i="2"/>
  <c r="J601" i="2"/>
  <c r="J600" i="2"/>
  <c r="J599" i="2"/>
  <c r="H597" i="2"/>
  <c r="F597" i="2"/>
  <c r="D597" i="2"/>
  <c r="J597" i="2" s="1"/>
  <c r="J596" i="2"/>
  <c r="J595" i="2"/>
  <c r="J594" i="2"/>
  <c r="J593" i="2"/>
  <c r="J592" i="2"/>
  <c r="J591" i="2"/>
  <c r="H589" i="2"/>
  <c r="F589" i="2"/>
  <c r="J589" i="2" s="1"/>
  <c r="D589" i="2"/>
  <c r="J588" i="2"/>
  <c r="J587" i="2"/>
  <c r="J586" i="2"/>
  <c r="J585" i="2"/>
  <c r="J584" i="2"/>
  <c r="J583" i="2"/>
  <c r="H581" i="2"/>
  <c r="F581" i="2"/>
  <c r="D581" i="2"/>
  <c r="J581" i="2" s="1"/>
  <c r="J580" i="2"/>
  <c r="J579" i="2"/>
  <c r="J578" i="2"/>
  <c r="J577" i="2"/>
  <c r="J576" i="2"/>
  <c r="J575" i="2"/>
  <c r="H573" i="2"/>
  <c r="J573" i="2" s="1"/>
  <c r="F573" i="2"/>
  <c r="D573" i="2"/>
  <c r="J572" i="2"/>
  <c r="J571" i="2"/>
  <c r="J570" i="2"/>
  <c r="J569" i="2"/>
  <c r="J568" i="2"/>
  <c r="J567" i="2"/>
  <c r="H565" i="2"/>
  <c r="F565" i="2"/>
  <c r="D565" i="2"/>
  <c r="J565" i="2" s="1"/>
  <c r="J564" i="2"/>
  <c r="J563" i="2"/>
  <c r="J562" i="2"/>
  <c r="J561" i="2"/>
  <c r="J560" i="2"/>
  <c r="J559" i="2"/>
  <c r="H557" i="2"/>
  <c r="J557" i="2" s="1"/>
  <c r="F557" i="2"/>
  <c r="D557" i="2"/>
  <c r="J556" i="2"/>
  <c r="J555" i="2"/>
  <c r="J554" i="2"/>
  <c r="J553" i="2"/>
  <c r="J552" i="2"/>
  <c r="J551" i="2"/>
  <c r="H549" i="2"/>
  <c r="F549" i="2"/>
  <c r="D549" i="2"/>
  <c r="J549" i="2" s="1"/>
  <c r="J548" i="2"/>
  <c r="J547" i="2"/>
  <c r="J546" i="2"/>
  <c r="J545" i="2"/>
  <c r="J544" i="2"/>
  <c r="J543" i="2"/>
  <c r="H541" i="2"/>
  <c r="J541" i="2" s="1"/>
  <c r="F541" i="2"/>
  <c r="D541" i="2"/>
  <c r="J540" i="2"/>
  <c r="J539" i="2"/>
  <c r="J538" i="2"/>
  <c r="J537" i="2"/>
  <c r="J536" i="2"/>
  <c r="J535" i="2"/>
  <c r="H533" i="2"/>
  <c r="F533" i="2"/>
  <c r="D533" i="2"/>
  <c r="J533" i="2" s="1"/>
  <c r="J532" i="2"/>
  <c r="J531" i="2"/>
  <c r="J530" i="2"/>
  <c r="J529" i="2"/>
  <c r="J528" i="2"/>
  <c r="J527" i="2"/>
  <c r="H525" i="2"/>
  <c r="J525" i="2" s="1"/>
  <c r="F525" i="2"/>
  <c r="D525" i="2"/>
  <c r="J524" i="2"/>
  <c r="J523" i="2"/>
  <c r="J522" i="2"/>
  <c r="J521" i="2"/>
  <c r="J520" i="2"/>
  <c r="J519" i="2"/>
  <c r="H517" i="2"/>
  <c r="F517" i="2"/>
  <c r="D517" i="2"/>
  <c r="J517" i="2" s="1"/>
  <c r="J516" i="2"/>
  <c r="J515" i="2"/>
  <c r="J514" i="2"/>
  <c r="J513" i="2"/>
  <c r="J512" i="2"/>
  <c r="J511" i="2"/>
  <c r="H509" i="2"/>
  <c r="J509" i="2" s="1"/>
  <c r="F509" i="2"/>
  <c r="D509" i="2"/>
  <c r="J508" i="2"/>
  <c r="J507" i="2"/>
  <c r="J506" i="2"/>
  <c r="J505" i="2"/>
  <c r="J504" i="2"/>
  <c r="J503" i="2"/>
  <c r="H501" i="2"/>
  <c r="F501" i="2"/>
  <c r="D501" i="2"/>
  <c r="J501" i="2" s="1"/>
  <c r="J500" i="2"/>
  <c r="J499" i="2"/>
  <c r="J498" i="2"/>
  <c r="J497" i="2"/>
  <c r="J496" i="2"/>
  <c r="J495" i="2"/>
  <c r="H493" i="2"/>
  <c r="J493" i="2" s="1"/>
  <c r="F493" i="2"/>
  <c r="D493" i="2"/>
  <c r="J492" i="2"/>
  <c r="J491" i="2"/>
  <c r="J490" i="2"/>
  <c r="J489" i="2"/>
  <c r="J488" i="2"/>
  <c r="J487" i="2"/>
  <c r="H485" i="2"/>
  <c r="F485" i="2"/>
  <c r="D485" i="2"/>
  <c r="J485" i="2" s="1"/>
  <c r="J484" i="2"/>
  <c r="J483" i="2"/>
  <c r="J482" i="2"/>
  <c r="J481" i="2"/>
  <c r="J480" i="2"/>
  <c r="J479" i="2"/>
  <c r="H477" i="2"/>
  <c r="J477" i="2" s="1"/>
  <c r="F477" i="2"/>
  <c r="D477" i="2"/>
  <c r="J476" i="2"/>
  <c r="J475" i="2"/>
  <c r="J474" i="2"/>
  <c r="J473" i="2"/>
  <c r="J472" i="2"/>
  <c r="J471" i="2"/>
  <c r="H469" i="2"/>
  <c r="F469" i="2"/>
  <c r="D469" i="2"/>
  <c r="J469" i="2" s="1"/>
  <c r="J468" i="2"/>
  <c r="J467" i="2"/>
  <c r="J466" i="2"/>
  <c r="J465" i="2"/>
  <c r="J464" i="2"/>
  <c r="J463" i="2"/>
  <c r="H461" i="2"/>
  <c r="J461" i="2" s="1"/>
  <c r="F461" i="2"/>
  <c r="D461" i="2"/>
  <c r="J460" i="2"/>
  <c r="J459" i="2"/>
  <c r="J458" i="2"/>
  <c r="J457" i="2"/>
  <c r="J456" i="2"/>
  <c r="J455" i="2"/>
  <c r="H453" i="2"/>
  <c r="F453" i="2"/>
  <c r="D453" i="2"/>
  <c r="J453" i="2" s="1"/>
  <c r="J452" i="2"/>
  <c r="J451" i="2"/>
  <c r="J450" i="2"/>
  <c r="J449" i="2"/>
  <c r="J448" i="2"/>
  <c r="J447" i="2"/>
  <c r="H445" i="2"/>
  <c r="J445" i="2" s="1"/>
  <c r="F445" i="2"/>
  <c r="D445" i="2"/>
  <c r="J444" i="2"/>
  <c r="J443" i="2"/>
  <c r="J442" i="2"/>
  <c r="J441" i="2"/>
  <c r="J440" i="2"/>
  <c r="J439" i="2"/>
  <c r="H437" i="2"/>
  <c r="F437" i="2"/>
  <c r="D437" i="2"/>
  <c r="J437" i="2" s="1"/>
  <c r="J436" i="2"/>
  <c r="J435" i="2"/>
  <c r="J434" i="2"/>
  <c r="J433" i="2"/>
  <c r="J432" i="2"/>
  <c r="J431" i="2"/>
  <c r="H429" i="2"/>
  <c r="J429" i="2" s="1"/>
  <c r="F429" i="2"/>
  <c r="D429" i="2"/>
  <c r="J428" i="2"/>
  <c r="J427" i="2"/>
  <c r="J426" i="2"/>
  <c r="J425" i="2"/>
  <c r="J424" i="2"/>
  <c r="J423" i="2"/>
  <c r="H421" i="2"/>
  <c r="F421" i="2"/>
  <c r="D421" i="2"/>
  <c r="J421" i="2" s="1"/>
  <c r="J420" i="2"/>
  <c r="J419" i="2"/>
  <c r="J418" i="2"/>
  <c r="J417" i="2"/>
  <c r="J416" i="2"/>
  <c r="J415" i="2"/>
  <c r="H413" i="2"/>
  <c r="J413" i="2" s="1"/>
  <c r="F413" i="2"/>
  <c r="D413" i="2"/>
  <c r="J412" i="2"/>
  <c r="J411" i="2"/>
  <c r="J410" i="2"/>
  <c r="J409" i="2"/>
  <c r="J408" i="2"/>
  <c r="J407" i="2"/>
  <c r="H405" i="2"/>
  <c r="F405" i="2"/>
  <c r="D405" i="2"/>
  <c r="J405" i="2" s="1"/>
  <c r="J404" i="2"/>
  <c r="J403" i="2"/>
  <c r="J402" i="2"/>
  <c r="J401" i="2"/>
  <c r="J400" i="2"/>
  <c r="J399" i="2"/>
  <c r="H397" i="2"/>
  <c r="J397" i="2" s="1"/>
  <c r="F397" i="2"/>
  <c r="D397" i="2"/>
  <c r="J396" i="2"/>
  <c r="J395" i="2"/>
  <c r="J394" i="2"/>
  <c r="J393" i="2"/>
  <c r="J392" i="2"/>
  <c r="J391" i="2"/>
  <c r="H389" i="2"/>
  <c r="F389" i="2"/>
  <c r="D389" i="2"/>
  <c r="J389" i="2" s="1"/>
  <c r="J388" i="2"/>
  <c r="J387" i="2"/>
  <c r="J386" i="2"/>
  <c r="J385" i="2"/>
  <c r="J384" i="2"/>
  <c r="J383" i="2"/>
  <c r="H381" i="2"/>
  <c r="J381" i="2" s="1"/>
  <c r="F381" i="2"/>
  <c r="D381" i="2"/>
  <c r="J380" i="2"/>
  <c r="J379" i="2"/>
  <c r="J378" i="2"/>
  <c r="J377" i="2"/>
  <c r="J376" i="2"/>
  <c r="J375" i="2"/>
  <c r="H373" i="2"/>
  <c r="F373" i="2"/>
  <c r="D373" i="2"/>
  <c r="J373" i="2" s="1"/>
  <c r="J372" i="2"/>
  <c r="J371" i="2"/>
  <c r="J370" i="2"/>
  <c r="J369" i="2"/>
  <c r="J368" i="2"/>
  <c r="J367" i="2"/>
  <c r="H365" i="2"/>
  <c r="J365" i="2" s="1"/>
  <c r="F365" i="2"/>
  <c r="D365" i="2"/>
  <c r="J364" i="2"/>
  <c r="J363" i="2"/>
  <c r="J362" i="2"/>
  <c r="J361" i="2"/>
  <c r="J360" i="2"/>
  <c r="J359" i="2"/>
  <c r="H357" i="2"/>
  <c r="F357" i="2"/>
  <c r="D357" i="2"/>
  <c r="J357" i="2" s="1"/>
  <c r="J356" i="2"/>
  <c r="J355" i="2"/>
  <c r="J354" i="2"/>
  <c r="J353" i="2"/>
  <c r="J352" i="2"/>
  <c r="J351" i="2"/>
  <c r="H349" i="2"/>
  <c r="J349" i="2" s="1"/>
  <c r="F349" i="2"/>
  <c r="D349" i="2"/>
  <c r="J348" i="2"/>
  <c r="J347" i="2"/>
  <c r="J346" i="2"/>
  <c r="J345" i="2"/>
  <c r="J344" i="2"/>
  <c r="J343" i="2"/>
  <c r="H341" i="2"/>
  <c r="F341" i="2"/>
  <c r="D341" i="2"/>
  <c r="J341" i="2" s="1"/>
  <c r="J340" i="2"/>
  <c r="J339" i="2"/>
  <c r="J338" i="2"/>
  <c r="J337" i="2"/>
  <c r="J336" i="2"/>
  <c r="J335" i="2"/>
  <c r="H333" i="2"/>
  <c r="J333" i="2" s="1"/>
  <c r="F333" i="2"/>
  <c r="D333" i="2"/>
  <c r="J332" i="2"/>
  <c r="J331" i="2"/>
  <c r="J330" i="2"/>
  <c r="J329" i="2"/>
  <c r="J328" i="2"/>
  <c r="J327" i="2"/>
  <c r="H325" i="2"/>
  <c r="F325" i="2"/>
  <c r="D325" i="2"/>
  <c r="J325" i="2" s="1"/>
  <c r="J324" i="2"/>
  <c r="J323" i="2"/>
  <c r="J322" i="2"/>
  <c r="J321" i="2"/>
  <c r="J320" i="2"/>
  <c r="J319" i="2"/>
  <c r="H317" i="2"/>
  <c r="J317" i="2" s="1"/>
  <c r="F317" i="2"/>
  <c r="D317" i="2"/>
  <c r="J316" i="2"/>
  <c r="J315" i="2"/>
  <c r="J314" i="2"/>
  <c r="J313" i="2"/>
  <c r="J312" i="2"/>
  <c r="J311" i="2"/>
  <c r="H309" i="2"/>
  <c r="F309" i="2"/>
  <c r="D309" i="2"/>
  <c r="J309" i="2" s="1"/>
  <c r="J308" i="2"/>
  <c r="J307" i="2"/>
  <c r="J306" i="2"/>
  <c r="J305" i="2"/>
  <c r="J304" i="2"/>
  <c r="J303" i="2"/>
  <c r="H301" i="2"/>
  <c r="J301" i="2" s="1"/>
  <c r="F301" i="2"/>
  <c r="D301" i="2"/>
  <c r="J300" i="2"/>
  <c r="J299" i="2"/>
  <c r="J298" i="2"/>
  <c r="J297" i="2"/>
  <c r="J296" i="2"/>
  <c r="J295" i="2"/>
  <c r="H293" i="2"/>
  <c r="F293" i="2"/>
  <c r="D293" i="2"/>
  <c r="J293" i="2" s="1"/>
  <c r="J292" i="2"/>
  <c r="J291" i="2"/>
  <c r="J290" i="2"/>
  <c r="J289" i="2"/>
  <c r="J288" i="2"/>
  <c r="J287" i="2"/>
  <c r="H285" i="2"/>
  <c r="J285" i="2" s="1"/>
  <c r="F285" i="2"/>
  <c r="D285" i="2"/>
  <c r="J284" i="2"/>
  <c r="J283" i="2"/>
  <c r="J282" i="2"/>
  <c r="J281" i="2"/>
  <c r="J280" i="2"/>
  <c r="J279" i="2"/>
  <c r="H277" i="2"/>
  <c r="F277" i="2"/>
  <c r="D277" i="2"/>
  <c r="J277" i="2" s="1"/>
  <c r="J276" i="2"/>
  <c r="J275" i="2"/>
  <c r="J274" i="2"/>
  <c r="J273" i="2"/>
  <c r="J272" i="2"/>
  <c r="J271" i="2"/>
  <c r="B270" i="2"/>
  <c r="B798" i="2" s="1"/>
  <c r="J269" i="2"/>
  <c r="H269" i="2"/>
  <c r="F269" i="2"/>
  <c r="D269" i="2"/>
  <c r="J268" i="2"/>
  <c r="J267" i="2"/>
  <c r="J266" i="2"/>
  <c r="J265" i="2"/>
  <c r="J264" i="2"/>
  <c r="J263" i="2"/>
  <c r="H261" i="2"/>
  <c r="F261" i="2"/>
  <c r="D261" i="2"/>
  <c r="J261" i="2" s="1"/>
  <c r="J260" i="2"/>
  <c r="J259" i="2"/>
  <c r="J258" i="2"/>
  <c r="J257" i="2"/>
  <c r="J256" i="2"/>
  <c r="J255" i="2"/>
  <c r="J253" i="2"/>
  <c r="H253" i="2"/>
  <c r="F253" i="2"/>
  <c r="D253" i="2"/>
  <c r="J252" i="2"/>
  <c r="J251" i="2"/>
  <c r="J250" i="2"/>
  <c r="J249" i="2"/>
  <c r="J248" i="2"/>
  <c r="J247" i="2"/>
  <c r="H245" i="2"/>
  <c r="F245" i="2"/>
  <c r="D245" i="2"/>
  <c r="J245" i="2" s="1"/>
  <c r="J244" i="2"/>
  <c r="J243" i="2"/>
  <c r="J242" i="2"/>
  <c r="J241" i="2"/>
  <c r="J240" i="2"/>
  <c r="J239" i="2"/>
  <c r="J237" i="2"/>
  <c r="H237" i="2"/>
  <c r="F237" i="2"/>
  <c r="D237" i="2"/>
  <c r="J236" i="2"/>
  <c r="J235" i="2"/>
  <c r="J234" i="2"/>
  <c r="J233" i="2"/>
  <c r="J232" i="2"/>
  <c r="J231" i="2"/>
  <c r="H229" i="2"/>
  <c r="F229" i="2"/>
  <c r="D229" i="2"/>
  <c r="J229" i="2" s="1"/>
  <c r="J228" i="2"/>
  <c r="J227" i="2"/>
  <c r="J226" i="2"/>
  <c r="J225" i="2"/>
  <c r="J224" i="2"/>
  <c r="J223" i="2"/>
  <c r="J221" i="2"/>
  <c r="H221" i="2"/>
  <c r="F221" i="2"/>
  <c r="D221" i="2"/>
  <c r="J220" i="2"/>
  <c r="J219" i="2"/>
  <c r="J218" i="2"/>
  <c r="J217" i="2"/>
  <c r="J216" i="2"/>
  <c r="J215" i="2"/>
  <c r="H213" i="2"/>
  <c r="F213" i="2"/>
  <c r="D213" i="2"/>
  <c r="J213" i="2" s="1"/>
  <c r="J212" i="2"/>
  <c r="J211" i="2"/>
  <c r="J210" i="2"/>
  <c r="J209" i="2"/>
  <c r="J208" i="2"/>
  <c r="J207" i="2"/>
  <c r="J205" i="2"/>
  <c r="H205" i="2"/>
  <c r="F205" i="2"/>
  <c r="D205" i="2"/>
  <c r="J204" i="2"/>
  <c r="J203" i="2"/>
  <c r="J202" i="2"/>
  <c r="J201" i="2"/>
  <c r="J200" i="2"/>
  <c r="J199" i="2"/>
  <c r="H197" i="2"/>
  <c r="F197" i="2"/>
  <c r="D197" i="2"/>
  <c r="J197" i="2" s="1"/>
  <c r="J196" i="2"/>
  <c r="J195" i="2"/>
  <c r="J194" i="2"/>
  <c r="J193" i="2"/>
  <c r="J192" i="2"/>
  <c r="J191" i="2"/>
  <c r="J189" i="2"/>
  <c r="H189" i="2"/>
  <c r="F189" i="2"/>
  <c r="D189" i="2"/>
  <c r="J188" i="2"/>
  <c r="J187" i="2"/>
  <c r="J186" i="2"/>
  <c r="J185" i="2"/>
  <c r="J184" i="2"/>
  <c r="J183" i="2"/>
  <c r="H181" i="2"/>
  <c r="F181" i="2"/>
  <c r="D181" i="2"/>
  <c r="J181" i="2" s="1"/>
  <c r="J180" i="2"/>
  <c r="J179" i="2"/>
  <c r="J178" i="2"/>
  <c r="J177" i="2"/>
  <c r="J176" i="2"/>
  <c r="J175" i="2"/>
  <c r="J173" i="2"/>
  <c r="H173" i="2"/>
  <c r="F173" i="2"/>
  <c r="D173" i="2"/>
  <c r="J172" i="2"/>
  <c r="J171" i="2"/>
  <c r="J170" i="2"/>
  <c r="J169" i="2"/>
  <c r="J168" i="2"/>
  <c r="J167" i="2"/>
  <c r="H165" i="2"/>
  <c r="F165" i="2"/>
  <c r="D165" i="2"/>
  <c r="J165" i="2" s="1"/>
  <c r="J164" i="2"/>
  <c r="J163" i="2"/>
  <c r="J162" i="2"/>
  <c r="J161" i="2"/>
  <c r="J160" i="2"/>
  <c r="J159" i="2"/>
  <c r="J157" i="2"/>
  <c r="H157" i="2"/>
  <c r="F157" i="2"/>
  <c r="D157" i="2"/>
  <c r="J156" i="2"/>
  <c r="J155" i="2"/>
  <c r="J154" i="2"/>
  <c r="J153" i="2"/>
  <c r="J152" i="2"/>
  <c r="J151" i="2"/>
  <c r="H149" i="2"/>
  <c r="F149" i="2"/>
  <c r="D149" i="2"/>
  <c r="J149" i="2" s="1"/>
  <c r="J148" i="2"/>
  <c r="J147" i="2"/>
  <c r="J146" i="2"/>
  <c r="J145" i="2"/>
  <c r="J144" i="2"/>
  <c r="J143" i="2"/>
  <c r="J141" i="2"/>
  <c r="H141" i="2"/>
  <c r="F141" i="2"/>
  <c r="D141" i="2"/>
  <c r="J140" i="2"/>
  <c r="J139" i="2"/>
  <c r="J138" i="2"/>
  <c r="J137" i="2"/>
  <c r="J136" i="2"/>
  <c r="J135" i="2"/>
  <c r="H133" i="2"/>
  <c r="F133" i="2"/>
  <c r="D133" i="2"/>
  <c r="J133" i="2" s="1"/>
  <c r="J132" i="2"/>
  <c r="J131" i="2"/>
  <c r="J130" i="2"/>
  <c r="J129" i="2"/>
  <c r="J128" i="2"/>
  <c r="J127" i="2"/>
  <c r="J125" i="2"/>
  <c r="H125" i="2"/>
  <c r="F125" i="2"/>
  <c r="D125" i="2"/>
  <c r="J124" i="2"/>
  <c r="J123" i="2"/>
  <c r="J122" i="2"/>
  <c r="J121" i="2"/>
  <c r="J120" i="2"/>
  <c r="J119" i="2"/>
  <c r="H117" i="2"/>
  <c r="F117" i="2"/>
  <c r="D117" i="2"/>
  <c r="J117" i="2" s="1"/>
  <c r="J116" i="2"/>
  <c r="J115" i="2"/>
  <c r="J114" i="2"/>
  <c r="J113" i="2"/>
  <c r="J112" i="2"/>
  <c r="J111" i="2"/>
  <c r="J109" i="2"/>
  <c r="H109" i="2"/>
  <c r="F109" i="2"/>
  <c r="D109" i="2"/>
  <c r="J108" i="2"/>
  <c r="J107" i="2"/>
  <c r="J106" i="2"/>
  <c r="J105" i="2"/>
  <c r="J104" i="2"/>
  <c r="J103" i="2"/>
  <c r="H101" i="2"/>
  <c r="F101" i="2"/>
  <c r="D101" i="2"/>
  <c r="J101" i="2" s="1"/>
  <c r="J100" i="2"/>
  <c r="J99" i="2"/>
  <c r="J98" i="2"/>
  <c r="J97" i="2"/>
  <c r="J96" i="2"/>
  <c r="J95" i="2"/>
  <c r="J93" i="2"/>
  <c r="H93" i="2"/>
  <c r="F93" i="2"/>
  <c r="D93" i="2"/>
  <c r="J92" i="2"/>
  <c r="J91" i="2"/>
  <c r="J90" i="2"/>
  <c r="J89" i="2"/>
  <c r="J88" i="2"/>
  <c r="J87" i="2"/>
  <c r="H85" i="2"/>
  <c r="F85" i="2"/>
  <c r="D85" i="2"/>
  <c r="J85" i="2" s="1"/>
  <c r="J84" i="2"/>
  <c r="J83" i="2"/>
  <c r="J82" i="2"/>
  <c r="J81" i="2"/>
  <c r="J80" i="2"/>
  <c r="J79" i="2"/>
  <c r="J77" i="2"/>
  <c r="H77" i="2"/>
  <c r="F77" i="2"/>
  <c r="D77" i="2"/>
  <c r="J76" i="2"/>
  <c r="J75" i="2"/>
  <c r="J74" i="2"/>
  <c r="J73" i="2"/>
  <c r="J72" i="2"/>
  <c r="J71" i="2"/>
  <c r="H69" i="2"/>
  <c r="F69" i="2"/>
  <c r="D69" i="2"/>
  <c r="J69" i="2" s="1"/>
  <c r="J68" i="2"/>
  <c r="J67" i="2"/>
  <c r="J66" i="2"/>
  <c r="J65" i="2"/>
  <c r="J64" i="2"/>
  <c r="J63" i="2"/>
  <c r="J61" i="2"/>
  <c r="H61" i="2"/>
  <c r="F61" i="2"/>
  <c r="D61" i="2"/>
  <c r="J60" i="2"/>
  <c r="J59" i="2"/>
  <c r="J58" i="2"/>
  <c r="J57" i="2"/>
  <c r="J56" i="2"/>
  <c r="J55" i="2"/>
  <c r="H53" i="2"/>
  <c r="F53" i="2"/>
  <c r="D53" i="2"/>
  <c r="J53" i="2" s="1"/>
  <c r="J52" i="2"/>
  <c r="J51" i="2"/>
  <c r="J50" i="2"/>
  <c r="J49" i="2"/>
  <c r="J48" i="2"/>
  <c r="J47" i="2"/>
  <c r="J45" i="2"/>
  <c r="H45" i="2"/>
  <c r="F45" i="2"/>
  <c r="D45" i="2"/>
  <c r="J44" i="2"/>
  <c r="J43" i="2"/>
  <c r="J42" i="2"/>
  <c r="J41" i="2"/>
  <c r="J40" i="2"/>
  <c r="J39" i="2"/>
  <c r="H37" i="2"/>
  <c r="F37" i="2"/>
  <c r="D37" i="2"/>
  <c r="J37" i="2" s="1"/>
  <c r="J36" i="2"/>
  <c r="J35" i="2"/>
  <c r="J34" i="2"/>
  <c r="J33" i="2"/>
  <c r="J32" i="2"/>
  <c r="J31" i="2"/>
  <c r="J29" i="2"/>
  <c r="H29" i="2"/>
  <c r="F29" i="2"/>
  <c r="D29" i="2"/>
  <c r="J28" i="2"/>
  <c r="J27" i="2"/>
  <c r="J26" i="2"/>
  <c r="J25" i="2"/>
  <c r="J24" i="2"/>
  <c r="J23" i="2"/>
  <c r="H21" i="2"/>
  <c r="F21" i="2"/>
  <c r="D21" i="2"/>
  <c r="J21" i="2" s="1"/>
  <c r="J20" i="2"/>
  <c r="J19" i="2"/>
  <c r="J18" i="2"/>
  <c r="J17" i="2"/>
  <c r="J16" i="2"/>
  <c r="J15" i="2"/>
  <c r="H13" i="2"/>
  <c r="H798" i="2" s="1"/>
  <c r="F13" i="2"/>
  <c r="F798" i="2" s="1"/>
  <c r="D13" i="2"/>
  <c r="J13" i="2" s="1"/>
  <c r="J12" i="2"/>
  <c r="J11" i="2"/>
  <c r="J808" i="2" s="1"/>
  <c r="J10" i="2"/>
  <c r="J807" i="2" s="1"/>
  <c r="J9" i="2"/>
  <c r="J806" i="2" s="1"/>
  <c r="J8" i="2"/>
  <c r="J805" i="2" s="1"/>
  <c r="J7" i="2"/>
  <c r="J804" i="2" s="1"/>
  <c r="E2" i="4" l="1"/>
  <c r="K174" i="5"/>
  <c r="L174" i="5" s="1"/>
  <c r="L6" i="5"/>
  <c r="L175" i="5" s="1"/>
  <c r="J809" i="2"/>
  <c r="D798" i="2"/>
  <c r="J798" i="2"/>
  <c r="E33" i="1"/>
  <c r="E32" i="1"/>
  <c r="E29" i="1"/>
  <c r="E28" i="1"/>
  <c r="E22" i="1"/>
  <c r="E21" i="1"/>
  <c r="C29" i="1"/>
  <c r="D29" i="1" s="1"/>
  <c r="C28" i="1"/>
  <c r="D28" i="1" s="1"/>
  <c r="C20" i="1"/>
  <c r="C21" i="1" s="1"/>
  <c r="D21" i="1" s="1"/>
  <c r="D6" i="1"/>
  <c r="D5" i="1"/>
  <c r="C12" i="1"/>
  <c r="D12" i="1" s="1"/>
  <c r="C11" i="1"/>
  <c r="D11" i="1" s="1"/>
  <c r="C6" i="1"/>
  <c r="C5" i="1"/>
  <c r="C4" i="1"/>
  <c r="C22" i="1" l="1"/>
  <c r="D22" i="1" s="1"/>
</calcChain>
</file>

<file path=xl/sharedStrings.xml><?xml version="1.0" encoding="utf-8"?>
<sst xmlns="http://schemas.openxmlformats.org/spreadsheetml/2006/main" count="6042" uniqueCount="547">
  <si>
    <t>FMR's</t>
  </si>
  <si>
    <t>200 Million Cap</t>
  </si>
  <si>
    <t>C&amp;T</t>
  </si>
  <si>
    <t>C&amp;T Cap Con</t>
  </si>
  <si>
    <t>Admin Fee</t>
  </si>
  <si>
    <t>SevTax</t>
  </si>
  <si>
    <t>155 Million Cap</t>
  </si>
  <si>
    <t>Distribution/YR</t>
  </si>
  <si>
    <t>Biennium</t>
  </si>
  <si>
    <t>If caps are raised</t>
  </si>
  <si>
    <t>155 Million Cap raised to 200 Million</t>
  </si>
  <si>
    <t>Change</t>
  </si>
  <si>
    <t>Total Change</t>
  </si>
  <si>
    <t>Wyoming State Treasurer Distributions - Cities &amp; Towns</t>
  </si>
  <si>
    <t>FY17</t>
  </si>
  <si>
    <t>!</t>
  </si>
  <si>
    <t>W.S. 39-14-211</t>
  </si>
  <si>
    <t>W.S. 9-4-601</t>
  </si>
  <si>
    <t>W.S. 9-17-111</t>
  </si>
  <si>
    <t>City</t>
  </si>
  <si>
    <t xml:space="preserve">Mineral </t>
  </si>
  <si>
    <t>Federal Mineral</t>
  </si>
  <si>
    <t>Lottery</t>
  </si>
  <si>
    <t>Quarters</t>
  </si>
  <si>
    <t>Population</t>
  </si>
  <si>
    <t>Severance Tax</t>
  </si>
  <si>
    <t>Royalty</t>
  </si>
  <si>
    <t>Funds</t>
  </si>
  <si>
    <t>Total</t>
  </si>
  <si>
    <t>Afton</t>
  </si>
  <si>
    <t>July-Lottery Accrual</t>
  </si>
  <si>
    <t>Oct</t>
  </si>
  <si>
    <t>Jan</t>
  </si>
  <si>
    <t>Apr</t>
  </si>
  <si>
    <t>Jun</t>
  </si>
  <si>
    <t>Albin</t>
  </si>
  <si>
    <t>Alpine</t>
  </si>
  <si>
    <t>Baggs</t>
  </si>
  <si>
    <t>Bairoil</t>
  </si>
  <si>
    <t>Bar Nunn</t>
  </si>
  <si>
    <t>Basin</t>
  </si>
  <si>
    <t>Bear River</t>
  </si>
  <si>
    <t>Big Piney</t>
  </si>
  <si>
    <t>Buffalo</t>
  </si>
  <si>
    <t>Burlington</t>
  </si>
  <si>
    <t>Burns</t>
  </si>
  <si>
    <t>Byron</t>
  </si>
  <si>
    <t>Casper</t>
  </si>
  <si>
    <t>Cheyenne</t>
  </si>
  <si>
    <t>Chugwater</t>
  </si>
  <si>
    <t>Clearmont</t>
  </si>
  <si>
    <t>Cody</t>
  </si>
  <si>
    <t>Cokeville</t>
  </si>
  <si>
    <t>Cowley</t>
  </si>
  <si>
    <t>Dayton</t>
  </si>
  <si>
    <t>Deaver</t>
  </si>
  <si>
    <t>Diamondville</t>
  </si>
  <si>
    <t>Dixon</t>
  </si>
  <si>
    <t>Douglas</t>
  </si>
  <si>
    <t>Dubois</t>
  </si>
  <si>
    <t>East Thermopolis</t>
  </si>
  <si>
    <t>Edgerton</t>
  </si>
  <si>
    <t>Elk Mountain</t>
  </si>
  <si>
    <t>Encampment</t>
  </si>
  <si>
    <t>Evanston</t>
  </si>
  <si>
    <t>Evansville</t>
  </si>
  <si>
    <t>Fort Laramie</t>
  </si>
  <si>
    <t>Frannie</t>
  </si>
  <si>
    <t>Gillette</t>
  </si>
  <si>
    <t>Glendo</t>
  </si>
  <si>
    <t>Glenrock</t>
  </si>
  <si>
    <t>Granger</t>
  </si>
  <si>
    <t>Green River</t>
  </si>
  <si>
    <t>Greybull</t>
  </si>
  <si>
    <t>Guernsey</t>
  </si>
  <si>
    <t>Hanna</t>
  </si>
  <si>
    <t>Hartville</t>
  </si>
  <si>
    <t>Hudson</t>
  </si>
  <si>
    <t>Hulett</t>
  </si>
  <si>
    <t>Jackson</t>
  </si>
  <si>
    <t>Kaycee</t>
  </si>
  <si>
    <t>Kemmerer</t>
  </si>
  <si>
    <t>Kirby</t>
  </si>
  <si>
    <t xml:space="preserve"> </t>
  </si>
  <si>
    <t>La Barge</t>
  </si>
  <si>
    <t>La Grange</t>
  </si>
  <si>
    <t>Lander</t>
  </si>
  <si>
    <t>Laramie</t>
  </si>
  <si>
    <t>Lingle</t>
  </si>
  <si>
    <t>Lost Springs</t>
  </si>
  <si>
    <t>Lovell</t>
  </si>
  <si>
    <t>Lusk</t>
  </si>
  <si>
    <t>Lyman</t>
  </si>
  <si>
    <t>Manderson</t>
  </si>
  <si>
    <t>Manville</t>
  </si>
  <si>
    <t>Marbleton</t>
  </si>
  <si>
    <t>Medicine Bow</t>
  </si>
  <si>
    <t>Meeteetse</t>
  </si>
  <si>
    <t>Midwest</t>
  </si>
  <si>
    <t>Mills</t>
  </si>
  <si>
    <t>Moorcroft</t>
  </si>
  <si>
    <t>Mountain View</t>
  </si>
  <si>
    <t>Newcastle</t>
  </si>
  <si>
    <t>Opal</t>
  </si>
  <si>
    <t>Pavillion</t>
  </si>
  <si>
    <t>Pine Bluffs</t>
  </si>
  <si>
    <t>Pine Haven</t>
  </si>
  <si>
    <t>Pinedale</t>
  </si>
  <si>
    <t>Powell</t>
  </si>
  <si>
    <t>Ranchester</t>
  </si>
  <si>
    <t>Rawlins</t>
  </si>
  <si>
    <t>Riverside</t>
  </si>
  <si>
    <t>Riverton</t>
  </si>
  <si>
    <t>Rock River</t>
  </si>
  <si>
    <t>Rock Springs</t>
  </si>
  <si>
    <t>Rolling Hills</t>
  </si>
  <si>
    <t>Saratoga</t>
  </si>
  <si>
    <t>Sheridan</t>
  </si>
  <si>
    <t>Shoshoni</t>
  </si>
  <si>
    <t>Sinclair</t>
  </si>
  <si>
    <t>South Superior</t>
  </si>
  <si>
    <t>Star Valley Ranch</t>
  </si>
  <si>
    <t>Sundance</t>
  </si>
  <si>
    <t>Ten Sleep</t>
  </si>
  <si>
    <t>Thayne</t>
  </si>
  <si>
    <t>Thermopolis</t>
  </si>
  <si>
    <t>Torrington</t>
  </si>
  <si>
    <t>Upton</t>
  </si>
  <si>
    <t>Van Tassell</t>
  </si>
  <si>
    <t>Wamsutter</t>
  </si>
  <si>
    <t>Wheatland</t>
  </si>
  <si>
    <t>Worland</t>
  </si>
  <si>
    <t>Wright</t>
  </si>
  <si>
    <t>Yoder</t>
  </si>
  <si>
    <t>GRAND TOTALS</t>
  </si>
  <si>
    <t>DO NOT PRINT</t>
  </si>
  <si>
    <t>Qtrly Balancing:</t>
  </si>
  <si>
    <t>Sep Adjust</t>
  </si>
  <si>
    <t>If Cap Raised</t>
  </si>
  <si>
    <t>Severance Tax - Current vs Raising Cap</t>
  </si>
  <si>
    <t>Annual City/Town Share</t>
  </si>
  <si>
    <t>FMR FY 2015</t>
  </si>
  <si>
    <t>FEDERAL MINERAL ROYALTY DISTRIBUTION</t>
  </si>
  <si>
    <t>COUNTY ADM</t>
  </si>
  <si>
    <t>Incorporated Population</t>
  </si>
  <si>
    <t>ADM</t>
  </si>
  <si>
    <t>Minimum payment</t>
  </si>
  <si>
    <t>Add'l min over 325 pop.</t>
  </si>
  <si>
    <t>County share of ADM</t>
  </si>
  <si>
    <t>Share of county munic. Pop.</t>
  </si>
  <si>
    <t>$ share based on ADM</t>
  </si>
  <si>
    <t>Projected   Total FY 2015 FMR payment</t>
  </si>
  <si>
    <t>ALBANY COUNTY</t>
  </si>
  <si>
    <t>LARAMIE</t>
  </si>
  <si>
    <t>ROCK RIVER</t>
  </si>
  <si>
    <t>TOTALS</t>
  </si>
  <si>
    <t>XALBANY COUNTY TOTAL</t>
  </si>
  <si>
    <t>BIG HORN COUNTY</t>
  </si>
  <si>
    <t>BASIN</t>
  </si>
  <si>
    <t>BURLINGTON</t>
  </si>
  <si>
    <t>BYRON</t>
  </si>
  <si>
    <t>COWLEY</t>
  </si>
  <si>
    <t>DEAVER</t>
  </si>
  <si>
    <t>FRANNIE</t>
  </si>
  <si>
    <t>GREYBULL</t>
  </si>
  <si>
    <t>GREYBLL</t>
  </si>
  <si>
    <t>LOVELL</t>
  </si>
  <si>
    <t>MANDERSON</t>
  </si>
  <si>
    <t>XBIG HORN COUNTY TOTAL</t>
  </si>
  <si>
    <t>CAMBELL COUNTY</t>
  </si>
  <si>
    <t>GILLETTE</t>
  </si>
  <si>
    <t>WRIGHT</t>
  </si>
  <si>
    <t>XCAMPBELL COUNTY TOTAL</t>
  </si>
  <si>
    <t>CARBON COUNTY</t>
  </si>
  <si>
    <t>BAGGS</t>
  </si>
  <si>
    <t>DIXON</t>
  </si>
  <si>
    <t>ELK MOUNTAIN</t>
  </si>
  <si>
    <t>ENCAMPMENT</t>
  </si>
  <si>
    <t>HANNA</t>
  </si>
  <si>
    <t>MEDICINE BOW</t>
  </si>
  <si>
    <t>RAWLINS</t>
  </si>
  <si>
    <t>RIVERSIDE</t>
  </si>
  <si>
    <t>SARATOGA</t>
  </si>
  <si>
    <t>SINCLAIR</t>
  </si>
  <si>
    <t>XCARBON COUNTY TOTAL</t>
  </si>
  <si>
    <t>CONVERSE COUNTY</t>
  </si>
  <si>
    <t>DOUGLAS</t>
  </si>
  <si>
    <t>GLENROCK</t>
  </si>
  <si>
    <t>LOST SPRINGS</t>
  </si>
  <si>
    <t>ROLLING HILLS*</t>
  </si>
  <si>
    <t>ROLLING HILLS</t>
  </si>
  <si>
    <t>XCONVERSE COUNTY TOTAL</t>
  </si>
  <si>
    <t>CROOK COUNTY</t>
  </si>
  <si>
    <t>HULETT</t>
  </si>
  <si>
    <t>MOORCROFT</t>
  </si>
  <si>
    <t>PINE HAVEN</t>
  </si>
  <si>
    <t>SUNDANCE</t>
  </si>
  <si>
    <t>XCROOK COUNTY TOTAL</t>
  </si>
  <si>
    <t>FREMONT COUNTY</t>
  </si>
  <si>
    <t>DUBOIS</t>
  </si>
  <si>
    <t>HUDSON</t>
  </si>
  <si>
    <t>LANDER</t>
  </si>
  <si>
    <t>PAVILLION</t>
  </si>
  <si>
    <t>RIVERTON</t>
  </si>
  <si>
    <t>SHOSHONI</t>
  </si>
  <si>
    <t>XFREMONT COUNTY TOTAL</t>
  </si>
  <si>
    <t>GOSHEN COUNTY</t>
  </si>
  <si>
    <t>FORT LARAMIE</t>
  </si>
  <si>
    <t>LA GRANGE</t>
  </si>
  <si>
    <t>LINGLE</t>
  </si>
  <si>
    <t>TORRINGTON</t>
  </si>
  <si>
    <t>YODER</t>
  </si>
  <si>
    <t>TOTAL</t>
  </si>
  <si>
    <t>XGOSHEN COUNTY TOTAL</t>
  </si>
  <si>
    <t>HOT SPRINGS COUNTY</t>
  </si>
  <si>
    <t>E. THERMOPOLIS</t>
  </si>
  <si>
    <t>EAST THERMOPOLIS</t>
  </si>
  <si>
    <t>KIRBY</t>
  </si>
  <si>
    <t>THERMOPOLIS</t>
  </si>
  <si>
    <t>XHOT SPRINGS COUNTY TOTAL</t>
  </si>
  <si>
    <t>JOHNSON COUNTY</t>
  </si>
  <si>
    <t>BUFFALO*</t>
  </si>
  <si>
    <t>BUFFALO</t>
  </si>
  <si>
    <t>KAYCEE</t>
  </si>
  <si>
    <t>XJOHNSON COUNTY TOTAL</t>
  </si>
  <si>
    <t>LARAMIE COUNTY</t>
  </si>
  <si>
    <t>ALBIN</t>
  </si>
  <si>
    <t>BURNS</t>
  </si>
  <si>
    <t>CHEYENNE</t>
  </si>
  <si>
    <t>PINE BLUFFS</t>
  </si>
  <si>
    <t>XLARAMIE COUNTY TOTAL</t>
  </si>
  <si>
    <t>LINCOLN COUNTY</t>
  </si>
  <si>
    <t>AFTON</t>
  </si>
  <si>
    <t>ALPINE*</t>
  </si>
  <si>
    <t>ALPINE</t>
  </si>
  <si>
    <t>COKEVILLE</t>
  </si>
  <si>
    <t>DIAMONDVILLE</t>
  </si>
  <si>
    <t>KEMMERER</t>
  </si>
  <si>
    <t>LA BARGE</t>
  </si>
  <si>
    <t>OPAL</t>
  </si>
  <si>
    <t>STAR VALLEY RANCH</t>
  </si>
  <si>
    <t>THAYNE</t>
  </si>
  <si>
    <t>X+D132LINCOLN COUNTY TOTAL</t>
  </si>
  <si>
    <t>NATRONA COUNTY</t>
  </si>
  <si>
    <t>BAR NUNN</t>
  </si>
  <si>
    <t>CASPER</t>
  </si>
  <si>
    <t>EDGERTON</t>
  </si>
  <si>
    <t>EVANSVILLE</t>
  </si>
  <si>
    <t>MIDWEST</t>
  </si>
  <si>
    <t>MILLS*</t>
  </si>
  <si>
    <t>MILLS</t>
  </si>
  <si>
    <t>XNATRONA COUNTY TOTAL</t>
  </si>
  <si>
    <t>NIOBRARA COUNTY</t>
  </si>
  <si>
    <t>LUSK</t>
  </si>
  <si>
    <t>MANVILLE</t>
  </si>
  <si>
    <t>VAN TASSELL</t>
  </si>
  <si>
    <t>XNIOBRARA COUNTY TOTAL</t>
  </si>
  <si>
    <t>PARK COUNTY</t>
  </si>
  <si>
    <t>CODY</t>
  </si>
  <si>
    <t>MEETEETSE</t>
  </si>
  <si>
    <t>POWELL</t>
  </si>
  <si>
    <t>XPARK COUNTY TOTAL</t>
  </si>
  <si>
    <t>PLATTE COUNTY</t>
  </si>
  <si>
    <t>CHUGWATER</t>
  </si>
  <si>
    <t>GLENDO</t>
  </si>
  <si>
    <t>GUERNSEY</t>
  </si>
  <si>
    <t>HARTVILLE</t>
  </si>
  <si>
    <t>WHEATLAND</t>
  </si>
  <si>
    <t>XPLATTE COUNTY TOTAL</t>
  </si>
  <si>
    <t>SHERIDAN</t>
  </si>
  <si>
    <t>CLEARMONT</t>
  </si>
  <si>
    <t>DAYTON</t>
  </si>
  <si>
    <t>RANCHESTER</t>
  </si>
  <si>
    <t>XSHERIDAN COUNTY TOTAL</t>
  </si>
  <si>
    <t>SUBLETTE COUNTY</t>
  </si>
  <si>
    <t>BIG PINEY</t>
  </si>
  <si>
    <t>MARBLETON</t>
  </si>
  <si>
    <t>PINEDALE</t>
  </si>
  <si>
    <t>XSUBLETTE COUNTY TOTAL</t>
  </si>
  <si>
    <t>SWEETWATER COUNTY</t>
  </si>
  <si>
    <t>BAIROIL</t>
  </si>
  <si>
    <t>GRANGER</t>
  </si>
  <si>
    <t>GREEN RIVER</t>
  </si>
  <si>
    <t>ROCK SPRINGS</t>
  </si>
  <si>
    <t>SUPERIOR</t>
  </si>
  <si>
    <t>WAMSUTTER</t>
  </si>
  <si>
    <t xml:space="preserve">TOTALS </t>
  </si>
  <si>
    <t>XSWEETWATER COUNTY TOTAL</t>
  </si>
  <si>
    <t>TETON COUNTY</t>
  </si>
  <si>
    <t>JACKSON</t>
  </si>
  <si>
    <t>XTETON COUNTY TOTAL</t>
  </si>
  <si>
    <t>UINTA COUNTY</t>
  </si>
  <si>
    <t>BEAR RIVER</t>
  </si>
  <si>
    <t>EVANSTON</t>
  </si>
  <si>
    <t>LYMAN</t>
  </si>
  <si>
    <t>MOUNTAIN VIEW</t>
  </si>
  <si>
    <t>XUINTA COUNTY TOTAL</t>
  </si>
  <si>
    <t>WASHAKIE COUNTY</t>
  </si>
  <si>
    <t>TEN SLEEP</t>
  </si>
  <si>
    <t>TENSLEEP</t>
  </si>
  <si>
    <t>WORLAND</t>
  </si>
  <si>
    <t>XWASHAKIE COUNTY TOTAL</t>
  </si>
  <si>
    <t>WESTON COUNTY</t>
  </si>
  <si>
    <t>NEWCASTLE</t>
  </si>
  <si>
    <t>UPTON</t>
  </si>
  <si>
    <t>XWESTON COUNTY TOTAL</t>
  </si>
  <si>
    <t>GRAND TOTAL</t>
  </si>
  <si>
    <t xml:space="preserve">If Cap Raised </t>
  </si>
  <si>
    <t>From 200M to</t>
  </si>
  <si>
    <t>200 Million Cap raised to 300 Million</t>
  </si>
  <si>
    <t>Office of State Lands &amp; Investments</t>
  </si>
  <si>
    <t>2016 Legislative Session, Chapter 111</t>
  </si>
  <si>
    <r>
      <rPr>
        <sz val="12"/>
        <rFont val="Arial"/>
        <family val="2"/>
      </rPr>
      <t>Direct Distribution Fiscal Year 2017 (August 15, 2016 &amp; January 15, 2017) and Fiscal
Year 2018 (August 15, 2017 &amp; January 15, 2018)</t>
    </r>
  </si>
  <si>
    <t>Updated for 2010 Census POPULATION AS ADJ BY BOUNDARY CHANGES MAY 2015</t>
  </si>
  <si>
    <r>
      <rPr>
        <b/>
        <i/>
        <sz val="12"/>
        <rFont val="Arial"/>
        <family val="2"/>
      </rPr>
      <t>THE CALCULATIONS SET FORTH BELOW ARE ESTIMATES OF POTENTIAL FUNDING LEVELS BASED UPON THE CURRENT BUDGET. YOU SHOULD NOT RELY ON THESE CALCULATIONS FOR BUDGETING OR OTHER PURPOSES. IN THE EVENT THAT THE LEGISLATURE CHANGES FUNDING IN THE 2017-2018 BIENNIAL BUDGET RELATED TO DIRECT DISTRIBUTION, ACTUAL FUNDING LEVEL CALCULATIONS WILL BE UPDATED AND COMMUNICATED TO AFFECTED WYOMING LOCAL GOVERNMENTS.</t>
    </r>
  </si>
  <si>
    <t>City or Town</t>
  </si>
  <si>
    <r>
      <rPr>
        <sz val="12"/>
        <rFont val="Calibri"/>
        <family val="2"/>
      </rPr>
      <t>Estimated FY18-
"Direct Distribution" Payment on August 15, 2017 &amp; January
15, 2018</t>
    </r>
  </si>
  <si>
    <r>
      <rPr>
        <sz val="12"/>
        <rFont val="Calibri"/>
        <family val="2"/>
      </rPr>
      <t>Estimated FY18- "Hardship" Payment on August 15, 2017 &amp;
January 15, 2018</t>
    </r>
  </si>
  <si>
    <r>
      <rPr>
        <sz val="12"/>
        <rFont val="Calibri"/>
        <family val="2"/>
      </rPr>
      <t>Estimated -FY18 Total Allocations (August 15,
2017 &amp; January 15,
2018)</t>
    </r>
  </si>
  <si>
    <t>$                               -</t>
  </si>
  <si>
    <t>E. Thermopolis</t>
  </si>
  <si>
    <t>Ft Laramie</t>
  </si>
  <si>
    <t>Frannie-PK</t>
  </si>
  <si>
    <t>Frannie-BH</t>
  </si>
  <si>
    <t>LaBarge</t>
  </si>
  <si>
    <t>LaGrange</t>
  </si>
  <si>
    <t>StarValley</t>
  </si>
  <si>
    <t>Superior</t>
  </si>
  <si>
    <t>Tensleep</t>
  </si>
  <si>
    <t>Totals</t>
  </si>
  <si>
    <r>
      <rPr>
        <b/>
        <sz val="10"/>
        <rFont val="Times New Roman"/>
        <family val="1"/>
      </rPr>
      <t>Municipal Valuation</t>
    </r>
  </si>
  <si>
    <r>
      <rPr>
        <b/>
        <sz val="10"/>
        <rFont val="Times New Roman"/>
        <family val="1"/>
      </rPr>
      <t>County Tax Levy</t>
    </r>
  </si>
  <si>
    <r>
      <rPr>
        <b/>
        <sz val="10"/>
        <rFont val="Times New Roman"/>
        <family val="1"/>
      </rPr>
      <t>Including Foundation Program</t>
    </r>
  </si>
  <si>
    <r>
      <rPr>
        <b/>
        <sz val="10"/>
        <rFont val="Times New Roman"/>
        <family val="1"/>
      </rPr>
      <t>Municipal Tax Levy</t>
    </r>
  </si>
  <si>
    <r>
      <rPr>
        <b/>
        <sz val="10"/>
        <rFont val="Times New Roman"/>
        <family val="1"/>
      </rPr>
      <t>Total Tax Levy</t>
    </r>
  </si>
  <si>
    <r>
      <rPr>
        <b/>
        <sz val="10"/>
        <rFont val="Times New Roman"/>
        <family val="1"/>
      </rPr>
      <t>Mills</t>
    </r>
  </si>
  <si>
    <r>
      <rPr>
        <b/>
        <sz val="10"/>
        <rFont val="Times New Roman"/>
        <family val="1"/>
      </rPr>
      <t>Special Dist.</t>
    </r>
  </si>
  <si>
    <r>
      <rPr>
        <b/>
        <sz val="10"/>
        <rFont val="Times New Roman"/>
        <family val="1"/>
      </rPr>
      <t>Amount</t>
    </r>
  </si>
  <si>
    <r>
      <rPr>
        <sz val="10"/>
        <rFont val="Times New Roman"/>
        <family val="1"/>
      </rPr>
      <t>Afton</t>
    </r>
  </si>
  <si>
    <r>
      <rPr>
        <sz val="10"/>
        <rFont val="Times New Roman"/>
        <family val="1"/>
      </rPr>
      <t>A,I</t>
    </r>
  </si>
  <si>
    <r>
      <rPr>
        <sz val="10"/>
        <rFont val="Times New Roman"/>
        <family val="1"/>
      </rPr>
      <t>Albin</t>
    </r>
  </si>
  <si>
    <r>
      <rPr>
        <sz val="10"/>
        <rFont val="Times New Roman"/>
        <family val="1"/>
      </rPr>
      <t>B,I,J,L</t>
    </r>
  </si>
  <si>
    <r>
      <rPr>
        <sz val="10"/>
        <rFont val="Times New Roman"/>
        <family val="1"/>
      </rPr>
      <t>Alpine</t>
    </r>
  </si>
  <si>
    <r>
      <rPr>
        <sz val="10"/>
        <rFont val="Times New Roman"/>
        <family val="1"/>
      </rPr>
      <t>A,B,C,I,L</t>
    </r>
  </si>
  <si>
    <r>
      <rPr>
        <sz val="10"/>
        <rFont val="Times New Roman"/>
        <family val="1"/>
      </rPr>
      <t>Baggs</t>
    </r>
  </si>
  <si>
    <r>
      <rPr>
        <sz val="10"/>
        <rFont val="Times New Roman"/>
        <family val="1"/>
      </rPr>
      <t>C,D,F,I,J,L</t>
    </r>
  </si>
  <si>
    <r>
      <rPr>
        <sz val="10"/>
        <rFont val="Times New Roman"/>
        <family val="1"/>
      </rPr>
      <t>Bairoil</t>
    </r>
  </si>
  <si>
    <r>
      <rPr>
        <sz val="10"/>
        <rFont val="Times New Roman"/>
        <family val="1"/>
      </rPr>
      <t>I,J</t>
    </r>
  </si>
  <si>
    <r>
      <rPr>
        <sz val="10"/>
        <rFont val="Times New Roman"/>
        <family val="1"/>
      </rPr>
      <t>Bar Nunn</t>
    </r>
  </si>
  <si>
    <r>
      <rPr>
        <sz val="10"/>
        <rFont val="Times New Roman"/>
        <family val="1"/>
      </rPr>
      <t>G,I</t>
    </r>
  </si>
  <si>
    <r>
      <rPr>
        <sz val="10"/>
        <rFont val="Times New Roman"/>
        <family val="1"/>
      </rPr>
      <t>Basin</t>
    </r>
  </si>
  <si>
    <r>
      <rPr>
        <sz val="10"/>
        <rFont val="Times New Roman"/>
        <family val="1"/>
      </rPr>
      <t>A,I,K,L,P</t>
    </r>
  </si>
  <si>
    <r>
      <rPr>
        <sz val="10"/>
        <rFont val="Times New Roman"/>
        <family val="1"/>
      </rPr>
      <t>Bear River</t>
    </r>
  </si>
  <si>
    <r>
      <rPr>
        <sz val="10"/>
        <rFont val="Times New Roman"/>
        <family val="1"/>
      </rPr>
      <t>I,L</t>
    </r>
  </si>
  <si>
    <r>
      <rPr>
        <sz val="10"/>
        <rFont val="Times New Roman"/>
        <family val="1"/>
      </rPr>
      <t>Big Piney</t>
    </r>
  </si>
  <si>
    <r>
      <rPr>
        <sz val="10"/>
        <rFont val="Times New Roman"/>
        <family val="1"/>
      </rPr>
      <t>C,I,K</t>
    </r>
  </si>
  <si>
    <r>
      <rPr>
        <sz val="10"/>
        <rFont val="Times New Roman"/>
        <family val="1"/>
      </rPr>
      <t>Buffalo</t>
    </r>
  </si>
  <si>
    <r>
      <rPr>
        <sz val="10"/>
        <rFont val="Times New Roman"/>
        <family val="1"/>
      </rPr>
      <t>A,C,I,K,L</t>
    </r>
  </si>
  <si>
    <r>
      <rPr>
        <sz val="10"/>
        <rFont val="Times New Roman"/>
        <family val="1"/>
      </rPr>
      <t>Burlington</t>
    </r>
  </si>
  <si>
    <r>
      <rPr>
        <sz val="10"/>
        <rFont val="Times New Roman"/>
        <family val="1"/>
      </rPr>
      <t>A,B,C,I,L,P</t>
    </r>
  </si>
  <si>
    <r>
      <rPr>
        <sz val="10"/>
        <rFont val="Times New Roman"/>
        <family val="1"/>
      </rPr>
      <t>Burns</t>
    </r>
  </si>
  <si>
    <r>
      <rPr>
        <sz val="10"/>
        <rFont val="Times New Roman"/>
        <family val="1"/>
      </rPr>
      <t>Byron</t>
    </r>
  </si>
  <si>
    <r>
      <rPr>
        <sz val="10"/>
        <rFont val="Times New Roman"/>
        <family val="1"/>
      </rPr>
      <t>A,C,I,J,L,P</t>
    </r>
  </si>
  <si>
    <r>
      <rPr>
        <sz val="10"/>
        <rFont val="Times New Roman"/>
        <family val="1"/>
      </rPr>
      <t>Casper</t>
    </r>
  </si>
  <si>
    <r>
      <rPr>
        <sz val="10"/>
        <rFont val="Times New Roman"/>
        <family val="1"/>
      </rPr>
      <t>I,O</t>
    </r>
  </si>
  <si>
    <r>
      <rPr>
        <sz val="10"/>
        <rFont val="Times New Roman"/>
        <family val="1"/>
      </rPr>
      <t>Cheyenne</t>
    </r>
  </si>
  <si>
    <r>
      <rPr>
        <sz val="10"/>
        <rFont val="Times New Roman"/>
        <family val="1"/>
      </rPr>
      <t>I,L,O</t>
    </r>
  </si>
  <si>
    <r>
      <rPr>
        <sz val="10"/>
        <rFont val="Times New Roman"/>
        <family val="1"/>
      </rPr>
      <t>Chugwater</t>
    </r>
  </si>
  <si>
    <r>
      <rPr>
        <sz val="10"/>
        <rFont val="Times New Roman"/>
        <family val="1"/>
      </rPr>
      <t>B,C,I,L,P</t>
    </r>
  </si>
  <si>
    <r>
      <rPr>
        <sz val="10"/>
        <rFont val="Times New Roman"/>
        <family val="1"/>
      </rPr>
      <t>Clearmont</t>
    </r>
  </si>
  <si>
    <r>
      <rPr>
        <sz val="10"/>
        <rFont val="Times New Roman"/>
        <family val="1"/>
      </rPr>
      <t>Cody</t>
    </r>
  </si>
  <si>
    <r>
      <rPr>
        <sz val="10"/>
        <rFont val="Times New Roman"/>
        <family val="1"/>
      </rPr>
      <t>A,B,C,I</t>
    </r>
  </si>
  <si>
    <r>
      <rPr>
        <sz val="10"/>
        <rFont val="Times New Roman"/>
        <family val="1"/>
      </rPr>
      <t>Cokeville</t>
    </r>
  </si>
  <si>
    <r>
      <rPr>
        <sz val="10"/>
        <rFont val="Times New Roman"/>
        <family val="1"/>
      </rPr>
      <t>B,C,I</t>
    </r>
  </si>
  <si>
    <r>
      <rPr>
        <sz val="10"/>
        <rFont val="Times New Roman"/>
        <family val="1"/>
      </rPr>
      <t>Cowley</t>
    </r>
  </si>
  <si>
    <r>
      <rPr>
        <sz val="10"/>
        <rFont val="Times New Roman"/>
        <family val="1"/>
      </rPr>
      <t>A,C,I,L,P</t>
    </r>
  </si>
  <si>
    <r>
      <rPr>
        <sz val="10"/>
        <rFont val="Times New Roman"/>
        <family val="1"/>
      </rPr>
      <t>Dayton</t>
    </r>
  </si>
  <si>
    <r>
      <rPr>
        <sz val="10"/>
        <rFont val="Times New Roman"/>
        <family val="1"/>
      </rPr>
      <t>Deaver</t>
    </r>
  </si>
  <si>
    <r>
      <rPr>
        <sz val="10"/>
        <rFont val="Times New Roman"/>
        <family val="1"/>
      </rPr>
      <t>Diamondville</t>
    </r>
  </si>
  <si>
    <r>
      <rPr>
        <sz val="10"/>
        <rFont val="Times New Roman"/>
        <family val="1"/>
      </rPr>
      <t>Dixon</t>
    </r>
  </si>
  <si>
    <r>
      <rPr>
        <sz val="10"/>
        <rFont val="Times New Roman"/>
        <family val="1"/>
      </rPr>
      <t>Douglas</t>
    </r>
  </si>
  <si>
    <r>
      <rPr>
        <sz val="10"/>
        <rFont val="Times New Roman"/>
        <family val="1"/>
      </rPr>
      <t>Dubois</t>
    </r>
  </si>
  <si>
    <r>
      <rPr>
        <sz val="10"/>
        <rFont val="Times New Roman"/>
        <family val="1"/>
      </rPr>
      <t>B,C,J,L,I</t>
    </r>
  </si>
  <si>
    <r>
      <rPr>
        <sz val="10"/>
        <rFont val="Times New Roman"/>
        <family val="1"/>
      </rPr>
      <t>E. Thermopolis</t>
    </r>
  </si>
  <si>
    <r>
      <rPr>
        <sz val="10"/>
        <rFont val="Times New Roman"/>
        <family val="1"/>
      </rPr>
      <t>C,I</t>
    </r>
  </si>
  <si>
    <r>
      <rPr>
        <sz val="10"/>
        <rFont val="Times New Roman"/>
        <family val="1"/>
      </rPr>
      <t>Edgerton</t>
    </r>
  </si>
  <si>
    <r>
      <rPr>
        <sz val="10"/>
        <rFont val="Times New Roman"/>
        <family val="1"/>
      </rPr>
      <t>I</t>
    </r>
  </si>
  <si>
    <r>
      <rPr>
        <sz val="10"/>
        <rFont val="Times New Roman"/>
        <family val="1"/>
      </rPr>
      <t>Elk Mountain</t>
    </r>
  </si>
  <si>
    <r>
      <rPr>
        <sz val="10"/>
        <rFont val="Times New Roman"/>
        <family val="1"/>
      </rPr>
      <t>Encampment</t>
    </r>
  </si>
  <si>
    <r>
      <rPr>
        <sz val="10"/>
        <rFont val="Times New Roman"/>
        <family val="1"/>
      </rPr>
      <t>Evanston</t>
    </r>
  </si>
  <si>
    <r>
      <rPr>
        <sz val="10"/>
        <rFont val="Times New Roman"/>
        <family val="1"/>
      </rPr>
      <t>CITY AND TOWN ASSESSED VALUATION AND TAXES LEVIED FOR THE YEAR 2016</t>
    </r>
  </si>
  <si>
    <r>
      <rPr>
        <sz val="10"/>
        <rFont val="Times New Roman"/>
        <family val="1"/>
      </rPr>
      <t>Evansville</t>
    </r>
  </si>
  <si>
    <r>
      <rPr>
        <sz val="10"/>
        <rFont val="Times New Roman"/>
        <family val="1"/>
      </rPr>
      <t>Frannie (B/H)</t>
    </r>
  </si>
  <si>
    <r>
      <rPr>
        <sz val="10"/>
        <rFont val="Times New Roman"/>
        <family val="1"/>
      </rPr>
      <t>Frannie (Park)</t>
    </r>
  </si>
  <si>
    <r>
      <rPr>
        <sz val="10"/>
        <rFont val="Times New Roman"/>
        <family val="1"/>
      </rPr>
      <t>A,C,I</t>
    </r>
  </si>
  <si>
    <r>
      <rPr>
        <sz val="10"/>
        <rFont val="Times New Roman"/>
        <family val="1"/>
      </rPr>
      <t>Ft. Laramie</t>
    </r>
  </si>
  <si>
    <r>
      <rPr>
        <sz val="10"/>
        <rFont val="Times New Roman"/>
        <family val="1"/>
      </rPr>
      <t>C,I,L</t>
    </r>
  </si>
  <si>
    <r>
      <rPr>
        <sz val="10"/>
        <rFont val="Times New Roman"/>
        <family val="1"/>
      </rPr>
      <t>Gillette</t>
    </r>
  </si>
  <si>
    <r>
      <rPr>
        <sz val="10"/>
        <rFont val="Times New Roman"/>
        <family val="1"/>
      </rPr>
      <t>Glendo</t>
    </r>
  </si>
  <si>
    <r>
      <rPr>
        <sz val="10"/>
        <rFont val="Times New Roman"/>
        <family val="1"/>
      </rPr>
      <t>A,I,L,P</t>
    </r>
  </si>
  <si>
    <r>
      <rPr>
        <sz val="10"/>
        <rFont val="Times New Roman"/>
        <family val="1"/>
      </rPr>
      <t>Glenrock</t>
    </r>
  </si>
  <si>
    <r>
      <rPr>
        <sz val="10"/>
        <rFont val="Times New Roman"/>
        <family val="1"/>
      </rPr>
      <t>A,C,I,L</t>
    </r>
  </si>
  <si>
    <r>
      <rPr>
        <sz val="10"/>
        <rFont val="Times New Roman"/>
        <family val="1"/>
      </rPr>
      <t>Granger</t>
    </r>
  </si>
  <si>
    <r>
      <rPr>
        <sz val="10"/>
        <rFont val="Times New Roman"/>
        <family val="1"/>
      </rPr>
      <t>Greybull</t>
    </r>
  </si>
  <si>
    <r>
      <rPr>
        <sz val="10"/>
        <rFont val="Times New Roman"/>
        <family val="1"/>
      </rPr>
      <t>Green River</t>
    </r>
  </si>
  <si>
    <r>
      <rPr>
        <sz val="10"/>
        <rFont val="Times New Roman"/>
        <family val="1"/>
      </rPr>
      <t>Guernsey</t>
    </r>
  </si>
  <si>
    <r>
      <rPr>
        <sz val="10"/>
        <rFont val="Times New Roman"/>
        <family val="1"/>
      </rPr>
      <t>Hanna</t>
    </r>
  </si>
  <si>
    <r>
      <rPr>
        <sz val="10"/>
        <rFont val="Times New Roman"/>
        <family val="1"/>
      </rPr>
      <t>Hartville</t>
    </r>
  </si>
  <si>
    <r>
      <rPr>
        <sz val="10"/>
        <rFont val="Times New Roman"/>
        <family val="1"/>
      </rPr>
      <t>Hudson</t>
    </r>
  </si>
  <si>
    <r>
      <rPr>
        <sz val="10"/>
        <rFont val="Times New Roman"/>
        <family val="1"/>
      </rPr>
      <t>I,J,L</t>
    </r>
  </si>
  <si>
    <r>
      <rPr>
        <sz val="10"/>
        <rFont val="Times New Roman"/>
        <family val="1"/>
      </rPr>
      <t>Hulett</t>
    </r>
  </si>
  <si>
    <r>
      <rPr>
        <sz val="10"/>
        <rFont val="Times New Roman"/>
        <family val="1"/>
      </rPr>
      <t>Jackson</t>
    </r>
  </si>
  <si>
    <r>
      <rPr>
        <sz val="10"/>
        <rFont val="Times New Roman"/>
        <family val="1"/>
      </rPr>
      <t>A,I,L</t>
    </r>
  </si>
  <si>
    <r>
      <rPr>
        <sz val="10"/>
        <rFont val="Times New Roman"/>
        <family val="1"/>
      </rPr>
      <t>-</t>
    </r>
  </si>
  <si>
    <r>
      <rPr>
        <sz val="10"/>
        <rFont val="Times New Roman"/>
        <family val="1"/>
      </rPr>
      <t>Kaycee</t>
    </r>
  </si>
  <si>
    <r>
      <rPr>
        <sz val="10"/>
        <rFont val="Times New Roman"/>
        <family val="1"/>
      </rPr>
      <t>Kemmerer</t>
    </r>
  </si>
  <si>
    <r>
      <rPr>
        <sz val="10"/>
        <rFont val="Times New Roman"/>
        <family val="1"/>
      </rPr>
      <t>Kirby</t>
    </r>
  </si>
  <si>
    <r>
      <rPr>
        <sz val="10"/>
        <rFont val="Times New Roman"/>
        <family val="1"/>
      </rPr>
      <t>LaBarge</t>
    </r>
  </si>
  <si>
    <r>
      <rPr>
        <sz val="10"/>
        <rFont val="Times New Roman"/>
        <family val="1"/>
      </rPr>
      <t>LaGrange</t>
    </r>
  </si>
  <si>
    <r>
      <rPr>
        <sz val="10"/>
        <rFont val="Times New Roman"/>
        <family val="1"/>
      </rPr>
      <t>Lander</t>
    </r>
  </si>
  <si>
    <r>
      <rPr>
        <sz val="10"/>
        <rFont val="Times New Roman"/>
        <family val="1"/>
      </rPr>
      <t>Laramie</t>
    </r>
  </si>
  <si>
    <r>
      <rPr>
        <sz val="10"/>
        <rFont val="Times New Roman"/>
        <family val="1"/>
      </rPr>
      <t>Lingle</t>
    </r>
  </si>
  <si>
    <r>
      <rPr>
        <sz val="10"/>
        <rFont val="Times New Roman"/>
        <family val="1"/>
      </rPr>
      <t>Lost Springs</t>
    </r>
  </si>
  <si>
    <r>
      <rPr>
        <sz val="10"/>
        <rFont val="Times New Roman"/>
        <family val="1"/>
      </rPr>
      <t>Lovell</t>
    </r>
  </si>
  <si>
    <r>
      <rPr>
        <sz val="10"/>
        <rFont val="Times New Roman"/>
        <family val="1"/>
      </rPr>
      <t>Lusk</t>
    </r>
  </si>
  <si>
    <r>
      <rPr>
        <sz val="10"/>
        <rFont val="Times New Roman"/>
        <family val="1"/>
      </rPr>
      <t>Lyman</t>
    </r>
  </si>
  <si>
    <r>
      <rPr>
        <sz val="10"/>
        <rFont val="Times New Roman"/>
        <family val="1"/>
      </rPr>
      <t>F,I,L</t>
    </r>
  </si>
  <si>
    <r>
      <rPr>
        <sz val="10"/>
        <rFont val="Times New Roman"/>
        <family val="1"/>
      </rPr>
      <t>Manderson</t>
    </r>
  </si>
  <si>
    <r>
      <rPr>
        <sz val="10"/>
        <rFont val="Times New Roman"/>
        <family val="1"/>
      </rPr>
      <t>A,I,K,L</t>
    </r>
  </si>
  <si>
    <r>
      <rPr>
        <sz val="10"/>
        <rFont val="Times New Roman"/>
        <family val="1"/>
      </rPr>
      <t>Manville</t>
    </r>
  </si>
  <si>
    <r>
      <rPr>
        <sz val="10"/>
        <rFont val="Times New Roman"/>
        <family val="1"/>
      </rPr>
      <t>Marbleton</t>
    </r>
  </si>
  <si>
    <r>
      <rPr>
        <sz val="10"/>
        <rFont val="Times New Roman"/>
        <family val="1"/>
      </rPr>
      <t>Medicine Bow</t>
    </r>
  </si>
  <si>
    <r>
      <rPr>
        <sz val="10"/>
        <rFont val="Times New Roman"/>
        <family val="1"/>
      </rPr>
      <t>I,K,L</t>
    </r>
  </si>
  <si>
    <r>
      <rPr>
        <b/>
        <sz val="10"/>
        <rFont val="Times New Roman"/>
        <family val="1"/>
      </rPr>
      <t>Municipal</t>
    </r>
  </si>
  <si>
    <r>
      <rPr>
        <b/>
        <sz val="10"/>
        <rFont val="Times New Roman"/>
        <family val="1"/>
      </rPr>
      <t xml:space="preserve">Including Foundation
</t>
    </r>
    <r>
      <rPr>
        <b/>
        <sz val="10"/>
        <rFont val="Times New Roman"/>
        <family val="1"/>
      </rPr>
      <t>Program</t>
    </r>
  </si>
  <si>
    <r>
      <rPr>
        <b/>
        <sz val="10"/>
        <rFont val="Times New Roman"/>
        <family val="1"/>
      </rPr>
      <t>Valuation</t>
    </r>
  </si>
  <si>
    <r>
      <rPr>
        <sz val="10"/>
        <rFont val="Times New Roman"/>
        <family val="1"/>
      </rPr>
      <t>Meeteetse</t>
    </r>
  </si>
  <si>
    <r>
      <rPr>
        <sz val="10"/>
        <rFont val="Times New Roman"/>
        <family val="1"/>
      </rPr>
      <t>A,B,C,D,I,L</t>
    </r>
  </si>
  <si>
    <r>
      <rPr>
        <sz val="10"/>
        <rFont val="Times New Roman"/>
        <family val="1"/>
      </rPr>
      <t>Midwest</t>
    </r>
  </si>
  <si>
    <r>
      <rPr>
        <sz val="10"/>
        <rFont val="Times New Roman"/>
        <family val="1"/>
      </rPr>
      <t>Mills</t>
    </r>
  </si>
  <si>
    <r>
      <rPr>
        <sz val="10"/>
        <rFont val="Times New Roman"/>
        <family val="1"/>
      </rPr>
      <t>Moorcroft</t>
    </r>
  </si>
  <si>
    <r>
      <rPr>
        <sz val="10"/>
        <rFont val="Times New Roman"/>
        <family val="1"/>
      </rPr>
      <t>Mountain View</t>
    </r>
  </si>
  <si>
    <r>
      <rPr>
        <sz val="10"/>
        <rFont val="Times New Roman"/>
        <family val="1"/>
      </rPr>
      <t>C,F,I,L</t>
    </r>
  </si>
  <si>
    <r>
      <rPr>
        <sz val="10"/>
        <rFont val="Times New Roman"/>
        <family val="1"/>
      </rPr>
      <t>Newcastle</t>
    </r>
  </si>
  <si>
    <r>
      <rPr>
        <sz val="10"/>
        <rFont val="Times New Roman"/>
        <family val="1"/>
      </rPr>
      <t>A,D,I,L</t>
    </r>
  </si>
  <si>
    <r>
      <rPr>
        <sz val="10"/>
        <rFont val="Times New Roman"/>
        <family val="1"/>
      </rPr>
      <t>Opal</t>
    </r>
  </si>
  <si>
    <r>
      <rPr>
        <sz val="10"/>
        <rFont val="Times New Roman"/>
        <family val="1"/>
      </rPr>
      <t>Pavillion</t>
    </r>
  </si>
  <si>
    <r>
      <rPr>
        <sz val="10"/>
        <rFont val="Times New Roman"/>
        <family val="1"/>
      </rPr>
      <t>C,I,J</t>
    </r>
  </si>
  <si>
    <r>
      <rPr>
        <sz val="10"/>
        <rFont val="Times New Roman"/>
        <family val="1"/>
      </rPr>
      <t>Pine Bluffs</t>
    </r>
  </si>
  <si>
    <r>
      <rPr>
        <sz val="10"/>
        <rFont val="Times New Roman"/>
        <family val="1"/>
      </rPr>
      <t>Pine Haven</t>
    </r>
  </si>
  <si>
    <r>
      <rPr>
        <sz val="10"/>
        <rFont val="Times New Roman"/>
        <family val="1"/>
      </rPr>
      <t>A,I,D</t>
    </r>
  </si>
  <si>
    <r>
      <rPr>
        <sz val="10"/>
        <rFont val="Times New Roman"/>
        <family val="1"/>
      </rPr>
      <t>Pinedale</t>
    </r>
  </si>
  <si>
    <r>
      <rPr>
        <sz val="10"/>
        <rFont val="Times New Roman"/>
        <family val="1"/>
      </rPr>
      <t>Powell</t>
    </r>
  </si>
  <si>
    <r>
      <rPr>
        <sz val="10"/>
        <rFont val="Times New Roman"/>
        <family val="1"/>
      </rPr>
      <t>Ranchester</t>
    </r>
  </si>
  <si>
    <r>
      <rPr>
        <sz val="10"/>
        <rFont val="Times New Roman"/>
        <family val="1"/>
      </rPr>
      <t>Rawlins</t>
    </r>
  </si>
  <si>
    <r>
      <rPr>
        <sz val="10"/>
        <rFont val="Times New Roman"/>
        <family val="1"/>
      </rPr>
      <t>Riverside</t>
    </r>
  </si>
  <si>
    <r>
      <rPr>
        <sz val="10"/>
        <rFont val="Times New Roman"/>
        <family val="1"/>
      </rPr>
      <t>Riverton</t>
    </r>
  </si>
  <si>
    <r>
      <rPr>
        <sz val="10"/>
        <rFont val="Times New Roman"/>
        <family val="1"/>
      </rPr>
      <t>B,C,I,J</t>
    </r>
  </si>
  <si>
    <r>
      <rPr>
        <sz val="10"/>
        <rFont val="Times New Roman"/>
        <family val="1"/>
      </rPr>
      <t>Rock River</t>
    </r>
  </si>
  <si>
    <r>
      <rPr>
        <sz val="10"/>
        <rFont val="Times New Roman"/>
        <family val="1"/>
      </rPr>
      <t>Rock Springs</t>
    </r>
  </si>
  <si>
    <r>
      <rPr>
        <sz val="10"/>
        <rFont val="Times New Roman"/>
        <family val="1"/>
      </rPr>
      <t>Rolling Hills</t>
    </r>
  </si>
  <si>
    <r>
      <rPr>
        <sz val="10"/>
        <rFont val="Times New Roman"/>
        <family val="1"/>
      </rPr>
      <t>Superior</t>
    </r>
  </si>
  <si>
    <r>
      <rPr>
        <sz val="10"/>
        <rFont val="Times New Roman"/>
        <family val="1"/>
      </rPr>
      <t>Saratoga</t>
    </r>
  </si>
  <si>
    <r>
      <rPr>
        <sz val="10"/>
        <rFont val="Times New Roman"/>
        <family val="1"/>
      </rPr>
      <t>Sheridan</t>
    </r>
  </si>
  <si>
    <r>
      <rPr>
        <sz val="10"/>
        <rFont val="Times New Roman"/>
        <family val="1"/>
      </rPr>
      <t>Shoshoni</t>
    </r>
  </si>
  <si>
    <r>
      <rPr>
        <sz val="10"/>
        <rFont val="Times New Roman"/>
        <family val="1"/>
      </rPr>
      <t>Sinclair</t>
    </r>
  </si>
  <si>
    <r>
      <rPr>
        <sz val="10"/>
        <rFont val="Times New Roman"/>
        <family val="1"/>
      </rPr>
      <t>Star Valley Ranc</t>
    </r>
  </si>
  <si>
    <r>
      <rPr>
        <sz val="10"/>
        <rFont val="Times New Roman"/>
        <family val="1"/>
      </rPr>
      <t>C,A,I</t>
    </r>
  </si>
  <si>
    <r>
      <rPr>
        <sz val="10"/>
        <rFont val="Times New Roman"/>
        <family val="1"/>
      </rPr>
      <t>Sundance</t>
    </r>
  </si>
  <si>
    <r>
      <rPr>
        <sz val="10"/>
        <rFont val="Times New Roman"/>
        <family val="1"/>
      </rPr>
      <t>Ten Sleep</t>
    </r>
  </si>
  <si>
    <r>
      <rPr>
        <sz val="10"/>
        <rFont val="Times New Roman"/>
        <family val="1"/>
      </rPr>
      <t>C,I,J,L</t>
    </r>
  </si>
  <si>
    <r>
      <rPr>
        <sz val="10"/>
        <rFont val="Times New Roman"/>
        <family val="1"/>
      </rPr>
      <t>Thayne</t>
    </r>
  </si>
  <si>
    <r>
      <rPr>
        <sz val="10"/>
        <rFont val="Times New Roman"/>
        <family val="1"/>
      </rPr>
      <t>Thermopolis</t>
    </r>
  </si>
  <si>
    <r>
      <rPr>
        <sz val="10"/>
        <rFont val="Times New Roman"/>
        <family val="1"/>
      </rPr>
      <t>Torrington</t>
    </r>
  </si>
  <si>
    <r>
      <rPr>
        <sz val="10"/>
        <rFont val="Times New Roman"/>
        <family val="1"/>
      </rPr>
      <t>Upton</t>
    </r>
  </si>
  <si>
    <r>
      <rPr>
        <sz val="10"/>
        <rFont val="Times New Roman"/>
        <family val="1"/>
      </rPr>
      <t>Van Tassell</t>
    </r>
  </si>
  <si>
    <r>
      <rPr>
        <sz val="10"/>
        <rFont val="Times New Roman"/>
        <family val="1"/>
      </rPr>
      <t>A,B,I,L,P</t>
    </r>
  </si>
  <si>
    <r>
      <rPr>
        <sz val="10"/>
        <rFont val="Times New Roman"/>
        <family val="1"/>
      </rPr>
      <t>Wamsutter</t>
    </r>
  </si>
  <si>
    <r>
      <rPr>
        <sz val="10"/>
        <rFont val="Times New Roman"/>
        <family val="1"/>
      </rPr>
      <t>Wheatland</t>
    </r>
  </si>
  <si>
    <r>
      <rPr>
        <sz val="10"/>
        <rFont val="Times New Roman"/>
        <family val="1"/>
      </rPr>
      <t>Worland</t>
    </r>
  </si>
  <si>
    <r>
      <rPr>
        <sz val="10"/>
        <rFont val="Times New Roman"/>
        <family val="1"/>
      </rPr>
      <t>Wright</t>
    </r>
  </si>
  <si>
    <r>
      <rPr>
        <sz val="10"/>
        <rFont val="Times New Roman"/>
        <family val="1"/>
      </rPr>
      <t>A,,B,C,G,I,L</t>
    </r>
  </si>
  <si>
    <r>
      <rPr>
        <sz val="10"/>
        <rFont val="Times New Roman"/>
        <family val="1"/>
      </rPr>
      <t>Yoder</t>
    </r>
  </si>
  <si>
    <r>
      <rPr>
        <b/>
        <sz val="10"/>
        <rFont val="Times New Roman"/>
        <family val="1"/>
      </rPr>
      <t>Totals</t>
    </r>
  </si>
  <si>
    <r>
      <rPr>
        <b/>
        <sz val="10"/>
        <rFont val="Times New Roman"/>
        <family val="1"/>
      </rPr>
      <t>SPECIAL DISTRICTS:</t>
    </r>
  </si>
  <si>
    <r>
      <rPr>
        <sz val="10"/>
        <rFont val="Times New Roman"/>
        <family val="1"/>
      </rPr>
      <t>A -</t>
    </r>
  </si>
  <si>
    <r>
      <rPr>
        <sz val="10"/>
        <rFont val="Times New Roman"/>
        <family val="1"/>
      </rPr>
      <t>Hospital</t>
    </r>
  </si>
  <si>
    <r>
      <rPr>
        <sz val="10"/>
        <rFont val="Times New Roman"/>
        <family val="1"/>
      </rPr>
      <t>F -</t>
    </r>
  </si>
  <si>
    <r>
      <rPr>
        <sz val="10"/>
        <rFont val="Times New Roman"/>
        <family val="1"/>
      </rPr>
      <t>Water Conservancy</t>
    </r>
  </si>
  <si>
    <r>
      <rPr>
        <sz val="10"/>
        <rFont val="Times New Roman"/>
        <family val="1"/>
      </rPr>
      <t>L -</t>
    </r>
  </si>
  <si>
    <r>
      <rPr>
        <sz val="10"/>
        <rFont val="Times New Roman"/>
        <family val="1"/>
      </rPr>
      <t>Conservation</t>
    </r>
  </si>
  <si>
    <r>
      <rPr>
        <sz val="10"/>
        <rFont val="Times New Roman"/>
        <family val="1"/>
      </rPr>
      <t>B -</t>
    </r>
  </si>
  <si>
    <r>
      <rPr>
        <sz val="10"/>
        <rFont val="Times New Roman"/>
        <family val="1"/>
      </rPr>
      <t>Fire</t>
    </r>
  </si>
  <si>
    <r>
      <rPr>
        <sz val="10"/>
        <rFont val="Times New Roman"/>
        <family val="1"/>
      </rPr>
      <t>G -</t>
    </r>
  </si>
  <si>
    <r>
      <rPr>
        <sz val="10"/>
        <rFont val="Times New Roman"/>
        <family val="1"/>
      </rPr>
      <t>Water &amp; Sewer</t>
    </r>
  </si>
  <si>
    <r>
      <rPr>
        <sz val="10"/>
        <rFont val="Times New Roman"/>
        <family val="1"/>
      </rPr>
      <t>M -</t>
    </r>
  </si>
  <si>
    <r>
      <rPr>
        <sz val="10"/>
        <rFont val="Times New Roman"/>
        <family val="1"/>
      </rPr>
      <t>Sanitary &amp; Improvement</t>
    </r>
  </si>
  <si>
    <r>
      <rPr>
        <sz val="10"/>
        <rFont val="Times New Roman"/>
        <family val="1"/>
      </rPr>
      <t>C -</t>
    </r>
  </si>
  <si>
    <r>
      <rPr>
        <sz val="10"/>
        <rFont val="Times New Roman"/>
        <family val="1"/>
      </rPr>
      <t>Cemetery</t>
    </r>
  </si>
  <si>
    <r>
      <rPr>
        <sz val="10"/>
        <rFont val="Times New Roman"/>
        <family val="1"/>
      </rPr>
      <t>H -</t>
    </r>
  </si>
  <si>
    <r>
      <rPr>
        <sz val="10"/>
        <rFont val="Times New Roman"/>
        <family val="1"/>
      </rPr>
      <t>Improvement &amp; Service</t>
    </r>
  </si>
  <si>
    <r>
      <rPr>
        <sz val="10"/>
        <rFont val="Times New Roman"/>
        <family val="1"/>
      </rPr>
      <t>N -</t>
    </r>
  </si>
  <si>
    <r>
      <rPr>
        <sz val="10"/>
        <rFont val="Times New Roman"/>
        <family val="1"/>
      </rPr>
      <t>Flood Control</t>
    </r>
  </si>
  <si>
    <r>
      <rPr>
        <sz val="10"/>
        <rFont val="Times New Roman"/>
        <family val="1"/>
      </rPr>
      <t>D -</t>
    </r>
  </si>
  <si>
    <r>
      <rPr>
        <sz val="10"/>
        <rFont val="Times New Roman"/>
        <family val="1"/>
      </rPr>
      <t>Museum</t>
    </r>
  </si>
  <si>
    <r>
      <rPr>
        <sz val="10"/>
        <rFont val="Times New Roman"/>
        <family val="1"/>
      </rPr>
      <t>I -</t>
    </r>
  </si>
  <si>
    <r>
      <rPr>
        <sz val="10"/>
        <rFont val="Times New Roman"/>
        <family val="1"/>
      </rPr>
      <t>Weed &amp; Pest</t>
    </r>
  </si>
  <si>
    <r>
      <rPr>
        <sz val="10"/>
        <rFont val="Times New Roman"/>
        <family val="1"/>
      </rPr>
      <t>O -</t>
    </r>
  </si>
  <si>
    <r>
      <rPr>
        <sz val="10"/>
        <rFont val="Times New Roman"/>
        <family val="1"/>
      </rPr>
      <t>Downtown Development</t>
    </r>
  </si>
  <si>
    <r>
      <rPr>
        <sz val="10"/>
        <rFont val="Times New Roman"/>
        <family val="1"/>
      </rPr>
      <t>E -</t>
    </r>
  </si>
  <si>
    <r>
      <rPr>
        <sz val="10"/>
        <rFont val="Times New Roman"/>
        <family val="1"/>
      </rPr>
      <t>Recreation</t>
    </r>
  </si>
  <si>
    <r>
      <rPr>
        <sz val="10"/>
        <rFont val="Times New Roman"/>
        <family val="1"/>
      </rPr>
      <t>J -</t>
    </r>
  </si>
  <si>
    <r>
      <rPr>
        <sz val="10"/>
        <rFont val="Times New Roman"/>
        <family val="1"/>
      </rPr>
      <t>Solid Waste Disposal</t>
    </r>
  </si>
  <si>
    <r>
      <rPr>
        <sz val="10"/>
        <rFont val="Times New Roman"/>
        <family val="1"/>
      </rPr>
      <t>P -</t>
    </r>
  </si>
  <si>
    <r>
      <rPr>
        <sz val="10"/>
        <rFont val="Times New Roman"/>
        <family val="1"/>
      </rPr>
      <t>Senior Citizens' Services</t>
    </r>
  </si>
  <si>
    <r>
      <rPr>
        <sz val="10"/>
        <rFont val="Times New Roman"/>
        <family val="1"/>
      </rPr>
      <t>K -</t>
    </r>
  </si>
  <si>
    <r>
      <rPr>
        <sz val="10"/>
        <rFont val="Times New Roman"/>
        <family val="1"/>
      </rPr>
      <t>Rural Health Care</t>
    </r>
  </si>
  <si>
    <r>
      <rPr>
        <sz val="8"/>
        <rFont val="Arial"/>
        <family val="2"/>
      </rPr>
      <t>Page 27</t>
    </r>
  </si>
  <si>
    <t>PROPERTY TAX VALUATION 2016</t>
  </si>
  <si>
    <t>Amount</t>
  </si>
  <si>
    <t>Municipal Valuation</t>
  </si>
  <si>
    <t>50% 5th Penny</t>
  </si>
  <si>
    <t>30% 5th Penny</t>
  </si>
  <si>
    <t xml:space="preserve">SevTax </t>
  </si>
  <si>
    <t>FMR</t>
  </si>
  <si>
    <t>Current $155M</t>
  </si>
  <si>
    <t>Increase to $200M</t>
  </si>
  <si>
    <t>Current $200M</t>
  </si>
  <si>
    <t>Increase to $300M</t>
  </si>
  <si>
    <t>Total Optional Tax @ 100% of 5th penny</t>
  </si>
  <si>
    <t>-</t>
  </si>
  <si>
    <r>
      <rPr>
        <sz val="11"/>
        <rFont val="Arial"/>
        <family val="2"/>
      </rPr>
      <t>Estimated FY18-
"Direct Distribution" Payment on August 15, 2017 &amp; January
15, 2018</t>
    </r>
  </si>
  <si>
    <r>
      <rPr>
        <sz val="11"/>
        <rFont val="Arial"/>
        <family val="2"/>
      </rPr>
      <t>Estimated FY18- "Hardship" Payment on August 15, 2017 &amp;
January 15, 2018</t>
    </r>
  </si>
  <si>
    <r>
      <rPr>
        <sz val="11"/>
        <rFont val="Arial"/>
        <family val="2"/>
      </rPr>
      <t>Estimated -FY18 Total Allocations (August 15,
2017 &amp; January 15,
2018)</t>
    </r>
  </si>
  <si>
    <t>Multipler of DD</t>
  </si>
  <si>
    <t>Food Tax Replacement</t>
  </si>
  <si>
    <t>Big Piney**</t>
  </si>
  <si>
    <t>Marbleton**</t>
  </si>
  <si>
    <t>Pinedale**</t>
  </si>
  <si>
    <t>Cody**</t>
  </si>
  <si>
    <t>Meeteetse**</t>
  </si>
  <si>
    <t>Frannie-PK**</t>
  </si>
  <si>
    <t>Frannie-BH**</t>
  </si>
  <si>
    <t>Powell**</t>
  </si>
  <si>
    <t>** These municipalities do not have option taxes so these are estimate values</t>
  </si>
  <si>
    <t>Additional 5th (generagl purpose option tax)
In Yellow is Negative Difference form DD
Based on 7/2015 to 6/2016 Tax Information</t>
  </si>
  <si>
    <t>Direct Distribution (Supplemental) FY18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</si>
</sst>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_(&quot;$&quot;* #,##0_);_(&quot;$&quot;* \(#,##0\);_(&quot;$&quot;* &quot;-&quot;??_);_(@_)"/>
    <numFmt numFmtId="165" formatCode="0.000%"/>
    <numFmt numFmtId="166" formatCode="_(* #,##0_);_(* \(#,##0\);_(* &quot;-&quot;??_);_(@_)"/>
    <numFmt numFmtId="167" formatCode="#,##0.0"/>
    <numFmt numFmtId="168" formatCode="\$\ #,##0.00"/>
    <numFmt numFmtId="169" formatCode="\$\ 0.00"/>
    <numFmt numFmtId="170" formatCode="0.000"/>
    <numFmt numFmtId="171" formatCode="&quot;$&quot;#,##0"/>
  </numFmts>
  <fonts count="26" x14ac:knownFonts="1">
    <font>
      <sz val="11"/>
      <color theme="1"/>
      <name val="Arial"/>
      <family val="2"/>
    </font>
    <font>
      <sz val="11"/>
      <color theme="1"/>
      <name val="Arial"/>
      <family val="2"/>
    </font>
    <font>
      <b/>
      <sz val="11"/>
      <color theme="1"/>
      <name val="Arial"/>
      <family val="2"/>
    </font>
    <font>
      <b/>
      <sz val="14"/>
      <name val="Arial"/>
      <family val="2"/>
    </font>
    <font>
      <sz val="10"/>
      <name val="Arial"/>
      <family val="2"/>
    </font>
    <font>
      <sz val="10"/>
      <color rgb="FF0000FF"/>
      <name val="Arial"/>
      <family val="2"/>
    </font>
    <font>
      <sz val="12"/>
      <name val="Arial"/>
      <family val="2"/>
    </font>
    <font>
      <b/>
      <sz val="12"/>
      <name val="Arial"/>
      <family val="2"/>
    </font>
    <font>
      <b/>
      <sz val="10"/>
      <name val="Arial"/>
      <family val="2"/>
    </font>
    <font>
      <sz val="10"/>
      <color indexed="12"/>
      <name val="Arial"/>
      <family val="2"/>
    </font>
    <font>
      <sz val="10"/>
      <color theme="1"/>
      <name val="Arial"/>
      <family val="2"/>
    </font>
    <font>
      <b/>
      <sz val="10"/>
      <color theme="1"/>
      <name val="Arial"/>
      <family val="2"/>
    </font>
    <font>
      <sz val="10"/>
      <name val="Times New Roman"/>
      <family val="1"/>
    </font>
    <font>
      <b/>
      <sz val="10"/>
      <name val="Times New Roman"/>
      <family val="1"/>
    </font>
    <font>
      <sz val="10"/>
      <color rgb="FF000000"/>
      <name val="Times New Roman"/>
      <family val="1"/>
    </font>
    <font>
      <sz val="12"/>
      <color rgb="FF000000"/>
      <name val="Times New Roman"/>
      <family val="1"/>
    </font>
    <font>
      <b/>
      <i/>
      <sz val="12"/>
      <name val="Arial"/>
      <family val="2"/>
    </font>
    <font>
      <sz val="12"/>
      <name val="Calibri"/>
      <family val="2"/>
    </font>
    <font>
      <sz val="12"/>
      <color rgb="FF000000"/>
      <name val="Calibri"/>
      <family val="2"/>
    </font>
    <font>
      <sz val="10"/>
      <color rgb="FF000000"/>
      <name val="Times New Roman"/>
      <family val="2"/>
    </font>
    <font>
      <b/>
      <sz val="10"/>
      <color rgb="FF000000"/>
      <name val="Times New Roman"/>
      <family val="2"/>
    </font>
    <font>
      <sz val="8"/>
      <name val="Arial"/>
      <family val="2"/>
    </font>
    <font>
      <sz val="11"/>
      <name val="Arial"/>
      <family val="2"/>
    </font>
    <font>
      <b/>
      <sz val="11"/>
      <name val="Arial"/>
      <family val="2"/>
    </font>
    <font>
      <b/>
      <sz val="11"/>
      <color rgb="FF000000"/>
      <name val="Arial"/>
      <family val="2"/>
    </font>
    <font>
      <sz val="11"/>
      <color rgb="FF000000"/>
      <name val="Arial"/>
      <family val="2"/>
    </font>
  </fonts>
  <fills count="4">
    <fill>
      <patternFill patternType="none"/>
    </fill>
    <fill>
      <patternFill patternType="gray125"/>
    </fill>
    <fill>
      <patternFill patternType="solid">
        <fgColor rgb="FFDADADA"/>
      </patternFill>
    </fill>
    <fill>
      <patternFill patternType="solid">
        <fgColor rgb="FFFFFF00"/>
        <bgColor indexed="64"/>
      </patternFill>
    </fill>
  </fills>
  <borders count="4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style="thin">
        <color rgb="FFFFFFFF"/>
      </bottom>
      <diagonal/>
    </border>
    <border>
      <left/>
      <right/>
      <top/>
      <bottom style="thin">
        <color rgb="FFFFFFFF"/>
      </bottom>
      <diagonal/>
    </border>
    <border>
      <left/>
      <right style="thin">
        <color rgb="FF000000"/>
      </right>
      <top/>
      <bottom style="thin">
        <color rgb="FFFFFFFF"/>
      </bottom>
      <diagonal/>
    </border>
    <border>
      <left style="thin">
        <color rgb="FF000000"/>
      </left>
      <right/>
      <top style="thin">
        <color rgb="FFFFFFFF"/>
      </top>
      <bottom style="thin">
        <color rgb="FF000000"/>
      </bottom>
      <diagonal/>
    </border>
    <border>
      <left/>
      <right/>
      <top style="thin">
        <color rgb="FFFFFFFF"/>
      </top>
      <bottom style="thin">
        <color rgb="FF000000"/>
      </bottom>
      <diagonal/>
    </border>
    <border>
      <left/>
      <right style="thin">
        <color rgb="FF000000"/>
      </right>
      <top style="thin">
        <color rgb="FFFFFFFF"/>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4" fillId="0" borderId="0"/>
  </cellStyleXfs>
  <cellXfs count="280">
    <xf numFmtId="0" fontId="0" fillId="0" borderId="0" xfId="0"/>
    <xf numFmtId="164" fontId="0" fillId="0" borderId="0" xfId="1" applyNumberFormat="1" applyFont="1"/>
    <xf numFmtId="0" fontId="2" fillId="0" borderId="0" xfId="0" applyFont="1"/>
    <xf numFmtId="164" fontId="0" fillId="0" borderId="0" xfId="0" applyNumberFormat="1"/>
    <xf numFmtId="0" fontId="4" fillId="0" borderId="0" xfId="0" applyFont="1"/>
    <xf numFmtId="0" fontId="4" fillId="0" borderId="0" xfId="0" applyFont="1" applyAlignment="1">
      <alignment horizontal="center"/>
    </xf>
    <xf numFmtId="0" fontId="5" fillId="0" borderId="0" xfId="0" quotePrefix="1" applyFont="1" applyAlignment="1" applyProtection="1">
      <alignment horizontal="center"/>
    </xf>
    <xf numFmtId="0" fontId="6" fillId="0" borderId="0" xfId="0" quotePrefix="1" applyFont="1" applyAlignment="1" applyProtection="1">
      <alignment horizontal="center"/>
    </xf>
    <xf numFmtId="0" fontId="4" fillId="0" borderId="0" xfId="0" applyFont="1" applyBorder="1" applyAlignment="1">
      <alignment horizontal="center"/>
    </xf>
    <xf numFmtId="0" fontId="4" fillId="0" borderId="0" xfId="0" applyFont="1" applyBorder="1" applyAlignment="1" applyProtection="1">
      <alignment horizontal="center"/>
    </xf>
    <xf numFmtId="0" fontId="6" fillId="0" borderId="0" xfId="0" applyFont="1" applyAlignment="1" applyProtection="1">
      <alignment horizontal="center"/>
    </xf>
    <xf numFmtId="0" fontId="4" fillId="0" borderId="0" xfId="0" applyFont="1" applyAlignment="1" applyProtection="1">
      <alignment horizontal="center"/>
    </xf>
    <xf numFmtId="0" fontId="7" fillId="0" borderId="0" xfId="0" applyFont="1" applyAlignment="1" applyProtection="1">
      <alignment horizontal="center"/>
    </xf>
    <xf numFmtId="0" fontId="7" fillId="0" borderId="0" xfId="0" quotePrefix="1" applyFont="1" applyAlignment="1" applyProtection="1">
      <alignment horizontal="center"/>
    </xf>
    <xf numFmtId="0" fontId="6" fillId="0" borderId="1" xfId="0" applyFont="1" applyBorder="1" applyAlignment="1" applyProtection="1">
      <alignment horizontal="center"/>
    </xf>
    <xf numFmtId="0" fontId="7" fillId="0" borderId="1" xfId="0" quotePrefix="1" applyFont="1" applyBorder="1" applyAlignment="1" applyProtection="1">
      <alignment horizontal="center"/>
    </xf>
    <xf numFmtId="0" fontId="4" fillId="0" borderId="1" xfId="0" quotePrefix="1" applyFont="1" applyBorder="1" applyAlignment="1" applyProtection="1">
      <alignment horizontal="center"/>
    </xf>
    <xf numFmtId="0" fontId="7" fillId="0" borderId="1" xfId="0" applyFont="1" applyBorder="1" applyAlignment="1" applyProtection="1">
      <alignment horizontal="center"/>
    </xf>
    <xf numFmtId="0" fontId="4" fillId="0" borderId="1" xfId="0" applyFont="1" applyBorder="1" applyAlignment="1" applyProtection="1">
      <alignment horizontal="center"/>
    </xf>
    <xf numFmtId="0" fontId="8" fillId="0" borderId="0" xfId="0" applyFont="1" applyAlignment="1" applyProtection="1">
      <alignment horizontal="center"/>
    </xf>
    <xf numFmtId="38" fontId="5" fillId="0" borderId="0" xfId="0" applyNumberFormat="1" applyFont="1" applyAlignment="1" applyProtection="1">
      <alignment horizontal="center"/>
    </xf>
    <xf numFmtId="40" fontId="9" fillId="0" borderId="0" xfId="0" applyNumberFormat="1" applyFont="1" applyProtection="1">
      <protection locked="0"/>
    </xf>
    <xf numFmtId="40" fontId="4" fillId="0" borderId="0" xfId="0" applyNumberFormat="1" applyFont="1" applyAlignment="1" applyProtection="1">
      <alignment horizontal="center"/>
    </xf>
    <xf numFmtId="40" fontId="4" fillId="0" borderId="0" xfId="0" applyNumberFormat="1" applyFont="1" applyProtection="1"/>
    <xf numFmtId="165" fontId="4" fillId="0" borderId="0" xfId="2" applyNumberFormat="1" applyFont="1"/>
    <xf numFmtId="0" fontId="4" fillId="0" borderId="2" xfId="0" applyFont="1" applyBorder="1" applyAlignment="1" applyProtection="1">
      <alignment horizontal="right"/>
    </xf>
    <xf numFmtId="0" fontId="4" fillId="0" borderId="2" xfId="0" applyFont="1" applyBorder="1" applyAlignment="1" applyProtection="1">
      <alignment horizontal="center"/>
    </xf>
    <xf numFmtId="40" fontId="4" fillId="0" borderId="2" xfId="0" applyNumberFormat="1" applyFont="1" applyBorder="1" applyProtection="1"/>
    <xf numFmtId="40" fontId="4" fillId="0" borderId="2" xfId="0" applyNumberFormat="1" applyFont="1" applyBorder="1" applyAlignment="1" applyProtection="1">
      <alignment horizontal="center"/>
    </xf>
    <xf numFmtId="40" fontId="4" fillId="0" borderId="0" xfId="0" applyNumberFormat="1" applyFont="1"/>
    <xf numFmtId="0" fontId="8" fillId="0" borderId="0" xfId="0" quotePrefix="1" applyFont="1" applyAlignment="1" applyProtection="1">
      <alignment horizontal="center"/>
    </xf>
    <xf numFmtId="38" fontId="5" fillId="0" borderId="0" xfId="0" applyNumberFormat="1" applyFont="1" applyAlignment="1" applyProtection="1">
      <alignment horizontal="center"/>
      <protection locked="0"/>
    </xf>
    <xf numFmtId="38" fontId="5" fillId="0" borderId="0" xfId="0" applyNumberFormat="1" applyFont="1" applyAlignment="1">
      <alignment horizontal="center"/>
    </xf>
    <xf numFmtId="0" fontId="4" fillId="0" borderId="0" xfId="0" applyFont="1" applyBorder="1"/>
    <xf numFmtId="38" fontId="4" fillId="0" borderId="3" xfId="0" applyNumberFormat="1" applyFont="1" applyBorder="1" applyAlignment="1" applyProtection="1">
      <alignment horizontal="center"/>
    </xf>
    <xf numFmtId="0" fontId="4" fillId="0" borderId="3" xfId="0" applyFont="1" applyBorder="1" applyAlignment="1" applyProtection="1">
      <alignment horizontal="center"/>
    </xf>
    <xf numFmtId="40" fontId="4" fillId="0" borderId="3" xfId="0" applyNumberFormat="1" applyFont="1" applyBorder="1" applyProtection="1"/>
    <xf numFmtId="40" fontId="4" fillId="0" borderId="3" xfId="0" applyNumberFormat="1" applyFont="1" applyBorder="1" applyAlignment="1" applyProtection="1">
      <alignment horizontal="center"/>
    </xf>
    <xf numFmtId="38" fontId="4" fillId="0" borderId="0" xfId="0" applyNumberFormat="1" applyFont="1" applyBorder="1" applyAlignment="1" applyProtection="1">
      <alignment horizontal="center"/>
    </xf>
    <xf numFmtId="40" fontId="4" fillId="0" borderId="0" xfId="0" applyNumberFormat="1" applyFont="1" applyBorder="1" applyProtection="1"/>
    <xf numFmtId="40" fontId="4" fillId="0" borderId="0" xfId="0" applyNumberFormat="1" applyFont="1" applyBorder="1" applyAlignment="1" applyProtection="1">
      <alignment horizontal="center"/>
    </xf>
    <xf numFmtId="0" fontId="8" fillId="0" borderId="4" xfId="0" applyFont="1" applyBorder="1" applyAlignment="1" applyProtection="1">
      <alignment horizontal="left"/>
    </xf>
    <xf numFmtId="0" fontId="4" fillId="0" borderId="5" xfId="0" applyFont="1" applyBorder="1" applyAlignment="1" applyProtection="1">
      <alignment horizontal="center"/>
    </xf>
    <xf numFmtId="40" fontId="4" fillId="0" borderId="5" xfId="0" applyNumberFormat="1" applyFont="1" applyBorder="1" applyProtection="1"/>
    <xf numFmtId="40" fontId="4" fillId="0" borderId="5" xfId="0" applyNumberFormat="1" applyFont="1" applyBorder="1" applyAlignment="1" applyProtection="1">
      <alignment horizontal="center"/>
    </xf>
    <xf numFmtId="40" fontId="4" fillId="0" borderId="6" xfId="0" applyNumberFormat="1" applyFont="1" applyBorder="1" applyProtection="1"/>
    <xf numFmtId="0" fontId="4" fillId="0" borderId="7" xfId="0" applyFont="1" applyBorder="1" applyAlignment="1" applyProtection="1">
      <alignment horizontal="left"/>
    </xf>
    <xf numFmtId="40" fontId="4" fillId="0" borderId="8" xfId="0" applyNumberFormat="1" applyFont="1" applyBorder="1" applyProtection="1"/>
    <xf numFmtId="0" fontId="4" fillId="0" borderId="7" xfId="0" applyFont="1" applyBorder="1" applyAlignment="1" applyProtection="1">
      <alignment horizontal="center"/>
    </xf>
    <xf numFmtId="0" fontId="4" fillId="0" borderId="8" xfId="0" applyFont="1" applyBorder="1"/>
    <xf numFmtId="0" fontId="4" fillId="0" borderId="7" xfId="0" applyFont="1" applyBorder="1" applyAlignment="1">
      <alignment horizontal="center"/>
    </xf>
    <xf numFmtId="0" fontId="4" fillId="0" borderId="9" xfId="0" applyFont="1" applyBorder="1" applyAlignment="1">
      <alignment horizontal="center"/>
    </xf>
    <xf numFmtId="0" fontId="4" fillId="0" borderId="1" xfId="0" applyFont="1" applyBorder="1"/>
    <xf numFmtId="0" fontId="4" fillId="0" borderId="10" xfId="0" applyFont="1" applyBorder="1"/>
    <xf numFmtId="164" fontId="4" fillId="0" borderId="0" xfId="1" applyNumberFormat="1" applyFont="1" applyBorder="1"/>
    <xf numFmtId="0" fontId="5" fillId="0" borderId="0" xfId="0" quotePrefix="1" applyFont="1" applyBorder="1" applyAlignment="1" applyProtection="1">
      <alignment horizontal="center"/>
    </xf>
    <xf numFmtId="0" fontId="7" fillId="0" borderId="0" xfId="0" applyFont="1" applyBorder="1" applyAlignment="1" applyProtection="1">
      <alignment horizontal="center"/>
    </xf>
    <xf numFmtId="44" fontId="0" fillId="0" borderId="0" xfId="1" applyFont="1"/>
    <xf numFmtId="0" fontId="3" fillId="0" borderId="0" xfId="0" applyFont="1" applyBorder="1" applyAlignment="1" applyProtection="1">
      <alignment horizontal="left"/>
    </xf>
    <xf numFmtId="0" fontId="0" fillId="0" borderId="0" xfId="0" applyBorder="1" applyAlignment="1">
      <alignment horizontal="left"/>
    </xf>
    <xf numFmtId="164" fontId="10" fillId="0" borderId="0" xfId="1" applyNumberFormat="1" applyFont="1"/>
    <xf numFmtId="44" fontId="0" fillId="0" borderId="0" xfId="0" applyNumberFormat="1"/>
    <xf numFmtId="0" fontId="10" fillId="0" borderId="0" xfId="0" applyFont="1"/>
    <xf numFmtId="44" fontId="10" fillId="0" borderId="0" xfId="0" applyNumberFormat="1" applyFont="1"/>
    <xf numFmtId="38" fontId="4" fillId="0" borderId="0" xfId="0" applyNumberFormat="1" applyFont="1" applyBorder="1" applyAlignment="1">
      <alignment horizontal="right"/>
    </xf>
    <xf numFmtId="164" fontId="10" fillId="0" borderId="0" xfId="0" applyNumberFormat="1" applyFont="1"/>
    <xf numFmtId="40" fontId="10" fillId="0" borderId="0" xfId="0" applyNumberFormat="1" applyFont="1"/>
    <xf numFmtId="0" fontId="11" fillId="0" borderId="1" xfId="0" applyFont="1" applyBorder="1" applyAlignment="1">
      <alignment horizontal="center"/>
    </xf>
    <xf numFmtId="0" fontId="8" fillId="0" borderId="0" xfId="0" applyFont="1" applyBorder="1" applyAlignment="1" applyProtection="1">
      <alignment horizontal="left"/>
    </xf>
    <xf numFmtId="0" fontId="8" fillId="0" borderId="0" xfId="0" quotePrefix="1" applyFont="1" applyBorder="1" applyAlignment="1" applyProtection="1">
      <alignment horizontal="left"/>
    </xf>
    <xf numFmtId="38" fontId="5" fillId="0" borderId="0" xfId="0" applyNumberFormat="1" applyFont="1" applyBorder="1" applyAlignment="1" applyProtection="1">
      <alignment horizontal="right"/>
    </xf>
    <xf numFmtId="38" fontId="5" fillId="0" borderId="0" xfId="0" applyNumberFormat="1" applyFont="1" applyBorder="1" applyAlignment="1" applyProtection="1">
      <alignment horizontal="right"/>
      <protection locked="0"/>
    </xf>
    <xf numFmtId="0" fontId="8" fillId="0" borderId="1" xfId="0" applyFont="1" applyBorder="1" applyAlignment="1" applyProtection="1">
      <alignment horizontal="left"/>
    </xf>
    <xf numFmtId="38" fontId="5" fillId="0" borderId="1" xfId="0" applyNumberFormat="1" applyFont="1" applyBorder="1" applyAlignment="1" applyProtection="1">
      <alignment horizontal="right"/>
    </xf>
    <xf numFmtId="40" fontId="4" fillId="0" borderId="1" xfId="0" applyNumberFormat="1" applyFont="1" applyBorder="1" applyProtection="1"/>
    <xf numFmtId="44" fontId="10" fillId="0" borderId="1" xfId="0" applyNumberFormat="1" applyFont="1" applyBorder="1"/>
    <xf numFmtId="40" fontId="10" fillId="0" borderId="1" xfId="0" applyNumberFormat="1" applyFont="1" applyBorder="1"/>
    <xf numFmtId="0" fontId="7" fillId="0" borderId="1" xfId="0" applyFont="1" applyBorder="1" applyAlignment="1" applyProtection="1">
      <alignment horizontal="left"/>
    </xf>
    <xf numFmtId="38" fontId="4" fillId="0" borderId="0" xfId="0" applyNumberFormat="1" applyFont="1"/>
    <xf numFmtId="0" fontId="4" fillId="0" borderId="0" xfId="0" applyFont="1" applyAlignment="1">
      <alignment horizontal="left"/>
    </xf>
    <xf numFmtId="0" fontId="5" fillId="0" borderId="0" xfId="0" quotePrefix="1" applyFont="1" applyAlignment="1" applyProtection="1">
      <alignment horizontal="left"/>
    </xf>
    <xf numFmtId="0" fontId="0" fillId="0" borderId="0" xfId="0" applyAlignment="1">
      <alignment horizontal="left"/>
    </xf>
    <xf numFmtId="0" fontId="8" fillId="0" borderId="0" xfId="0" applyFont="1" applyAlignment="1" applyProtection="1">
      <alignment horizontal="left"/>
    </xf>
    <xf numFmtId="0" fontId="8" fillId="0" borderId="0" xfId="0" quotePrefix="1" applyFont="1" applyAlignment="1" applyProtection="1">
      <alignment horizontal="left"/>
    </xf>
    <xf numFmtId="38" fontId="5" fillId="0" borderId="0" xfId="0" applyNumberFormat="1" applyFont="1" applyAlignment="1" applyProtection="1">
      <alignment horizontal="right"/>
    </xf>
    <xf numFmtId="0" fontId="8" fillId="0" borderId="0" xfId="0" applyFont="1"/>
    <xf numFmtId="3" fontId="0" fillId="0" borderId="0" xfId="0" applyNumberFormat="1"/>
    <xf numFmtId="0" fontId="0" fillId="0" borderId="0" xfId="0" applyAlignment="1">
      <alignment vertical="top" wrapText="1"/>
    </xf>
    <xf numFmtId="0" fontId="4" fillId="0" borderId="0" xfId="0" applyFont="1" applyAlignment="1">
      <alignment vertical="top"/>
    </xf>
    <xf numFmtId="0" fontId="4" fillId="0" borderId="0" xfId="0" applyFont="1" applyAlignment="1">
      <alignment vertical="top" wrapText="1"/>
    </xf>
    <xf numFmtId="0" fontId="12" fillId="0" borderId="11" xfId="0" applyFont="1" applyBorder="1"/>
    <xf numFmtId="0" fontId="12" fillId="0" borderId="7" xfId="0" applyFont="1" applyBorder="1"/>
    <xf numFmtId="43" fontId="0" fillId="0" borderId="0" xfId="3" applyFont="1"/>
    <xf numFmtId="0" fontId="12" fillId="0" borderId="0" xfId="0" applyFont="1" applyBorder="1"/>
    <xf numFmtId="166" fontId="0" fillId="0" borderId="0" xfId="3" applyNumberFormat="1" applyFont="1"/>
    <xf numFmtId="0" fontId="12" fillId="0" borderId="12" xfId="0" applyFont="1" applyBorder="1"/>
    <xf numFmtId="0" fontId="12" fillId="0" borderId="13" xfId="0" applyFont="1" applyBorder="1"/>
    <xf numFmtId="167" fontId="0" fillId="0" borderId="0" xfId="0" applyNumberFormat="1"/>
    <xf numFmtId="166" fontId="0" fillId="0" borderId="0" xfId="0" applyNumberFormat="1"/>
    <xf numFmtId="0" fontId="13" fillId="0" borderId="14" xfId="0" applyFont="1" applyBorder="1"/>
    <xf numFmtId="2" fontId="0" fillId="0" borderId="0" xfId="0" applyNumberFormat="1"/>
    <xf numFmtId="0" fontId="7" fillId="0" borderId="0" xfId="0" applyFont="1" applyFill="1" applyBorder="1"/>
    <xf numFmtId="38" fontId="4" fillId="0" borderId="0" xfId="0" applyNumberFormat="1" applyFont="1" applyBorder="1" applyAlignment="1" applyProtection="1">
      <alignment horizontal="right"/>
    </xf>
    <xf numFmtId="38" fontId="4" fillId="0" borderId="0" xfId="0" applyNumberFormat="1" applyFont="1" applyBorder="1" applyAlignment="1" applyProtection="1">
      <alignment horizontal="right"/>
      <protection locked="0"/>
    </xf>
    <xf numFmtId="1" fontId="0" fillId="0" borderId="0" xfId="0" applyNumberFormat="1"/>
    <xf numFmtId="0" fontId="11" fillId="0" borderId="0" xfId="0" applyFont="1" applyBorder="1" applyAlignment="1">
      <alignment horizontal="center"/>
    </xf>
    <xf numFmtId="164" fontId="11" fillId="0" borderId="1" xfId="1" applyNumberFormat="1" applyFont="1" applyBorder="1" applyAlignment="1">
      <alignment horizontal="center"/>
    </xf>
    <xf numFmtId="0" fontId="2" fillId="0" borderId="0" xfId="0" applyFont="1" applyAlignment="1">
      <alignment horizontal="center"/>
    </xf>
    <xf numFmtId="0" fontId="3" fillId="0" borderId="0" xfId="0" applyFont="1" applyAlignment="1" applyProtection="1">
      <alignment horizontal="left"/>
    </xf>
    <xf numFmtId="0" fontId="4" fillId="0" borderId="5" xfId="0" applyFont="1" applyBorder="1" applyAlignment="1" applyProtection="1">
      <alignment horizontal="left"/>
    </xf>
    <xf numFmtId="38" fontId="4" fillId="0" borderId="5" xfId="0" applyNumberFormat="1" applyFont="1" applyBorder="1" applyAlignment="1" applyProtection="1">
      <alignment horizontal="right"/>
    </xf>
    <xf numFmtId="40" fontId="4" fillId="0" borderId="5" xfId="0" applyNumberFormat="1" applyFont="1" applyBorder="1" applyAlignment="1" applyProtection="1">
      <alignment horizontal="right"/>
    </xf>
    <xf numFmtId="0" fontId="4" fillId="0" borderId="0" xfId="0" applyFont="1" applyBorder="1" applyAlignment="1" applyProtection="1">
      <alignment horizontal="left"/>
    </xf>
    <xf numFmtId="44" fontId="0" fillId="0" borderId="0" xfId="0" applyNumberFormat="1" applyBorder="1"/>
    <xf numFmtId="0" fontId="0" fillId="0" borderId="0" xfId="0" applyBorder="1"/>
    <xf numFmtId="0" fontId="15" fillId="0" borderId="0" xfId="4" applyFont="1" applyFill="1" applyBorder="1" applyAlignment="1">
      <alignment horizontal="left" vertical="top"/>
    </xf>
    <xf numFmtId="0" fontId="15" fillId="0" borderId="18" xfId="4" applyFont="1" applyFill="1" applyBorder="1" applyAlignment="1">
      <alignment horizontal="left" vertical="top" wrapText="1"/>
    </xf>
    <xf numFmtId="0" fontId="17" fillId="0" borderId="15" xfId="4" applyFont="1" applyFill="1" applyBorder="1" applyAlignment="1">
      <alignment horizontal="left" vertical="center" wrapText="1" indent="2"/>
    </xf>
    <xf numFmtId="0" fontId="15" fillId="0" borderId="16" xfId="4" applyFont="1" applyFill="1" applyBorder="1" applyAlignment="1">
      <alignment horizontal="center" vertical="top" wrapText="1"/>
    </xf>
    <xf numFmtId="0" fontId="15" fillId="0" borderId="17" xfId="4" applyFont="1" applyFill="1" applyBorder="1" applyAlignment="1">
      <alignment horizontal="center" vertical="top" wrapText="1"/>
    </xf>
    <xf numFmtId="0" fontId="15" fillId="0" borderId="20" xfId="4" applyFont="1" applyFill="1" applyBorder="1" applyAlignment="1">
      <alignment horizontal="center" vertical="top" wrapText="1"/>
    </xf>
    <xf numFmtId="0" fontId="17" fillId="0" borderId="21" xfId="4" applyFont="1" applyFill="1" applyBorder="1" applyAlignment="1">
      <alignment horizontal="left" vertical="top" wrapText="1" indent="1"/>
    </xf>
    <xf numFmtId="168" fontId="18" fillId="0" borderId="21" xfId="4" applyNumberFormat="1" applyFont="1" applyFill="1" applyBorder="1" applyAlignment="1">
      <alignment horizontal="right" vertical="top" shrinkToFit="1"/>
    </xf>
    <xf numFmtId="168" fontId="18" fillId="0" borderId="21" xfId="4" applyNumberFormat="1" applyFont="1" applyFill="1" applyBorder="1" applyAlignment="1">
      <alignment horizontal="center" vertical="top" shrinkToFit="1"/>
    </xf>
    <xf numFmtId="168" fontId="18" fillId="0" borderId="22" xfId="4" applyNumberFormat="1" applyFont="1" applyFill="1" applyBorder="1" applyAlignment="1">
      <alignment horizontal="left" vertical="top" shrinkToFit="1"/>
    </xf>
    <xf numFmtId="168" fontId="18" fillId="0" borderId="23" xfId="4" applyNumberFormat="1" applyFont="1" applyFill="1" applyBorder="1" applyAlignment="1">
      <alignment horizontal="center" vertical="top" shrinkToFit="1"/>
    </xf>
    <xf numFmtId="0" fontId="17" fillId="0" borderId="0" xfId="4" applyFont="1" applyFill="1" applyBorder="1" applyAlignment="1">
      <alignment horizontal="left" vertical="top" wrapText="1" indent="1"/>
    </xf>
    <xf numFmtId="168" fontId="18" fillId="0" borderId="0" xfId="4" applyNumberFormat="1" applyFont="1" applyFill="1" applyBorder="1" applyAlignment="1">
      <alignment horizontal="right" vertical="top" shrinkToFit="1"/>
    </xf>
    <xf numFmtId="168" fontId="18" fillId="0" borderId="0" xfId="4" applyNumberFormat="1" applyFont="1" applyFill="1" applyBorder="1" applyAlignment="1">
      <alignment horizontal="center" vertical="top" shrinkToFit="1"/>
    </xf>
    <xf numFmtId="0" fontId="17" fillId="0" borderId="24" xfId="4" applyFont="1" applyFill="1" applyBorder="1" applyAlignment="1">
      <alignment horizontal="left" vertical="top" wrapText="1"/>
    </xf>
    <xf numFmtId="168" fontId="18" fillId="0" borderId="25" xfId="4" applyNumberFormat="1" applyFont="1" applyFill="1" applyBorder="1" applyAlignment="1">
      <alignment horizontal="center" vertical="top" shrinkToFit="1"/>
    </xf>
    <xf numFmtId="168" fontId="18" fillId="0" borderId="24" xfId="4" applyNumberFormat="1" applyFont="1" applyFill="1" applyBorder="1" applyAlignment="1">
      <alignment horizontal="left" vertical="top" shrinkToFit="1"/>
    </xf>
    <xf numFmtId="169" fontId="18" fillId="0" borderId="24" xfId="4" applyNumberFormat="1" applyFont="1" applyFill="1" applyBorder="1" applyAlignment="1">
      <alignment horizontal="left" vertical="top" shrinkToFit="1"/>
    </xf>
    <xf numFmtId="169" fontId="18" fillId="0" borderId="0" xfId="4" applyNumberFormat="1" applyFont="1" applyFill="1" applyBorder="1" applyAlignment="1">
      <alignment horizontal="right" vertical="top" shrinkToFit="1"/>
    </xf>
    <xf numFmtId="169" fontId="18" fillId="0" borderId="0" xfId="4" applyNumberFormat="1" applyFont="1" applyFill="1" applyBorder="1" applyAlignment="1">
      <alignment horizontal="center" vertical="top" shrinkToFit="1"/>
    </xf>
    <xf numFmtId="0" fontId="17" fillId="0" borderId="22" xfId="4" applyFont="1" applyFill="1" applyBorder="1" applyAlignment="1">
      <alignment horizontal="left" vertical="top" wrapText="1"/>
    </xf>
    <xf numFmtId="168" fontId="18" fillId="0" borderId="19" xfId="4" applyNumberFormat="1" applyFont="1" applyFill="1" applyBorder="1" applyAlignment="1">
      <alignment horizontal="center" vertical="top" shrinkToFit="1"/>
    </xf>
    <xf numFmtId="0" fontId="17" fillId="0" borderId="26" xfId="4" applyFont="1" applyFill="1" applyBorder="1" applyAlignment="1">
      <alignment horizontal="left" vertical="top" wrapText="1"/>
    </xf>
    <xf numFmtId="168" fontId="18" fillId="0" borderId="27" xfId="4" applyNumberFormat="1" applyFont="1" applyFill="1" applyBorder="1" applyAlignment="1">
      <alignment horizontal="center" vertical="top" shrinkToFit="1"/>
    </xf>
    <xf numFmtId="0" fontId="17" fillId="0" borderId="0" xfId="4" applyFont="1" applyFill="1" applyBorder="1" applyAlignment="1">
      <alignment horizontal="right" vertical="top" wrapText="1" indent="2"/>
    </xf>
    <xf numFmtId="168" fontId="18" fillId="0" borderId="16" xfId="4" applyNumberFormat="1" applyFont="1" applyFill="1" applyBorder="1" applyAlignment="1">
      <alignment horizontal="center" vertical="top" shrinkToFit="1"/>
    </xf>
    <xf numFmtId="168" fontId="18" fillId="0" borderId="17" xfId="4" applyNumberFormat="1" applyFont="1" applyFill="1" applyBorder="1" applyAlignment="1">
      <alignment horizontal="left" vertical="top" shrinkToFit="1"/>
    </xf>
    <xf numFmtId="168" fontId="18" fillId="0" borderId="20" xfId="4" applyNumberFormat="1" applyFont="1" applyFill="1" applyBorder="1" applyAlignment="1">
      <alignment horizontal="center" vertical="top" shrinkToFit="1"/>
    </xf>
    <xf numFmtId="0" fontId="14" fillId="0" borderId="0" xfId="4" applyFill="1" applyBorder="1" applyAlignment="1">
      <alignment horizontal="left" vertical="top"/>
    </xf>
    <xf numFmtId="0" fontId="13" fillId="0" borderId="0" xfId="4" applyFont="1" applyFill="1" applyBorder="1" applyAlignment="1">
      <alignment horizontal="left" vertical="top"/>
    </xf>
    <xf numFmtId="0" fontId="12" fillId="0" borderId="0" xfId="4" applyFont="1" applyFill="1" applyBorder="1" applyAlignment="1">
      <alignment horizontal="center" vertical="top" wrapText="1"/>
    </xf>
    <xf numFmtId="0" fontId="12" fillId="0" borderId="0" xfId="4" applyFont="1" applyFill="1" applyBorder="1" applyAlignment="1">
      <alignment horizontal="right" vertical="top" wrapText="1"/>
    </xf>
    <xf numFmtId="0" fontId="14" fillId="0" borderId="0" xfId="4" applyFill="1" applyBorder="1" applyAlignment="1">
      <alignment horizontal="left" wrapText="1"/>
    </xf>
    <xf numFmtId="0" fontId="21" fillId="0" borderId="0" xfId="4" applyFont="1" applyFill="1" applyBorder="1" applyAlignment="1">
      <alignment horizontal="left" vertical="top"/>
    </xf>
    <xf numFmtId="0" fontId="14" fillId="0" borderId="16" xfId="4" applyFill="1" applyBorder="1" applyAlignment="1">
      <alignment horizontal="left" vertical="top" wrapText="1" indent="2"/>
    </xf>
    <xf numFmtId="0" fontId="25" fillId="0" borderId="0" xfId="4" applyFont="1" applyFill="1" applyBorder="1" applyAlignment="1">
      <alignment horizontal="center"/>
    </xf>
    <xf numFmtId="0" fontId="25" fillId="0" borderId="0" xfId="4" applyFont="1" applyFill="1" applyBorder="1" applyAlignment="1">
      <alignment horizontal="left"/>
    </xf>
    <xf numFmtId="0" fontId="22" fillId="0" borderId="0" xfId="4" applyFont="1" applyFill="1" applyBorder="1" applyAlignment="1">
      <alignment horizontal="left" wrapText="1"/>
    </xf>
    <xf numFmtId="168" fontId="25" fillId="0" borderId="0" xfId="4" applyNumberFormat="1" applyFont="1" applyFill="1" applyBorder="1" applyAlignment="1">
      <alignment horizontal="left" shrinkToFit="1"/>
    </xf>
    <xf numFmtId="168" fontId="25" fillId="0" borderId="19" xfId="4" applyNumberFormat="1" applyFont="1" applyFill="1" applyBorder="1" applyAlignment="1">
      <alignment horizontal="left" shrinkToFit="1"/>
    </xf>
    <xf numFmtId="168" fontId="25" fillId="0" borderId="27" xfId="4" applyNumberFormat="1" applyFont="1" applyFill="1" applyBorder="1" applyAlignment="1">
      <alignment horizontal="left" shrinkToFit="1"/>
    </xf>
    <xf numFmtId="0" fontId="22" fillId="0" borderId="38" xfId="4" applyFont="1" applyFill="1" applyBorder="1" applyAlignment="1">
      <alignment horizontal="center" wrapText="1"/>
    </xf>
    <xf numFmtId="0" fontId="25" fillId="0" borderId="38" xfId="4" applyFont="1" applyFill="1" applyBorder="1" applyAlignment="1">
      <alignment horizontal="center" wrapText="1"/>
    </xf>
    <xf numFmtId="0" fontId="25" fillId="0" borderId="38" xfId="4" applyFont="1" applyFill="1" applyBorder="1" applyAlignment="1">
      <alignment horizontal="center"/>
    </xf>
    <xf numFmtId="0" fontId="22" fillId="0" borderId="38" xfId="4" applyFont="1" applyFill="1" applyBorder="1" applyAlignment="1">
      <alignment horizontal="center"/>
    </xf>
    <xf numFmtId="168" fontId="25" fillId="0" borderId="26" xfId="4" applyNumberFormat="1" applyFont="1" applyFill="1" applyBorder="1" applyAlignment="1">
      <alignment horizontal="left" shrinkToFit="1"/>
    </xf>
    <xf numFmtId="0" fontId="22" fillId="0" borderId="38" xfId="4" applyFont="1" applyFill="1" applyBorder="1" applyAlignment="1">
      <alignment horizontal="left" wrapText="1"/>
    </xf>
    <xf numFmtId="171" fontId="25" fillId="0" borderId="38" xfId="4" applyNumberFormat="1" applyFont="1" applyFill="1" applyBorder="1" applyAlignment="1">
      <alignment horizontal="left" shrinkToFit="1"/>
    </xf>
    <xf numFmtId="171" fontId="25" fillId="0" borderId="38" xfId="4" applyNumberFormat="1" applyFont="1" applyFill="1" applyBorder="1" applyAlignment="1">
      <alignment horizontal="left"/>
    </xf>
    <xf numFmtId="4" fontId="25" fillId="0" borderId="38" xfId="4" applyNumberFormat="1" applyFont="1" applyFill="1" applyBorder="1" applyAlignment="1">
      <alignment horizontal="left" shrinkToFit="1"/>
    </xf>
    <xf numFmtId="171" fontId="22" fillId="0" borderId="38" xfId="4" applyNumberFormat="1" applyFont="1" applyFill="1" applyBorder="1" applyAlignment="1">
      <alignment horizontal="left" wrapText="1"/>
    </xf>
    <xf numFmtId="4" fontId="25" fillId="0" borderId="38" xfId="4" applyNumberFormat="1" applyFont="1" applyFill="1" applyBorder="1" applyAlignment="1">
      <alignment horizontal="left"/>
    </xf>
    <xf numFmtId="4" fontId="22" fillId="0" borderId="38" xfId="4" applyNumberFormat="1" applyFont="1" applyFill="1" applyBorder="1" applyAlignment="1">
      <alignment horizontal="left"/>
    </xf>
    <xf numFmtId="171" fontId="0" fillId="0" borderId="38" xfId="0" applyNumberFormat="1" applyFont="1" applyFill="1" applyBorder="1" applyAlignment="1">
      <alignment horizontal="left"/>
    </xf>
    <xf numFmtId="171" fontId="22" fillId="0" borderId="38" xfId="4" applyNumberFormat="1" applyFont="1" applyFill="1" applyBorder="1" applyAlignment="1">
      <alignment horizontal="left"/>
    </xf>
    <xf numFmtId="0" fontId="25" fillId="0" borderId="10" xfId="4" applyFont="1" applyFill="1" applyBorder="1" applyAlignment="1">
      <alignment horizontal="center" wrapText="1"/>
    </xf>
    <xf numFmtId="0" fontId="2" fillId="0" borderId="36" xfId="0" applyFont="1" applyBorder="1" applyAlignment="1">
      <alignment horizontal="center"/>
    </xf>
    <xf numFmtId="171" fontId="0" fillId="3" borderId="38" xfId="0" applyNumberFormat="1" applyFont="1" applyFill="1" applyBorder="1" applyAlignment="1">
      <alignment horizontal="left"/>
    </xf>
    <xf numFmtId="171" fontId="25" fillId="3" borderId="38" xfId="4" applyNumberFormat="1" applyFont="1" applyFill="1" applyBorder="1" applyAlignment="1">
      <alignment horizontal="left"/>
    </xf>
    <xf numFmtId="171" fontId="22" fillId="3" borderId="0" xfId="0" applyNumberFormat="1" applyFont="1" applyFill="1" applyBorder="1" applyAlignment="1">
      <alignment horizontal="left" vertical="top"/>
    </xf>
    <xf numFmtId="0" fontId="24" fillId="0" borderId="39" xfId="4" applyFont="1" applyFill="1" applyBorder="1" applyAlignment="1">
      <alignment horizontal="center" wrapText="1"/>
    </xf>
    <xf numFmtId="0" fontId="2" fillId="0" borderId="40" xfId="0" applyFont="1" applyBorder="1" applyAlignment="1">
      <alignment horizontal="center"/>
    </xf>
    <xf numFmtId="0" fontId="23" fillId="0" borderId="39" xfId="4" applyFont="1" applyFill="1" applyBorder="1" applyAlignment="1">
      <alignment horizontal="center"/>
    </xf>
    <xf numFmtId="0" fontId="23" fillId="0" borderId="40" xfId="0" applyFont="1" applyBorder="1" applyAlignment="1">
      <alignment horizontal="center"/>
    </xf>
    <xf numFmtId="0" fontId="0" fillId="0" borderId="41" xfId="0" applyFont="1" applyBorder="1" applyAlignment="1">
      <alignment horizontal="center"/>
    </xf>
    <xf numFmtId="0" fontId="23" fillId="0" borderId="37" xfId="4" applyFont="1" applyFill="1" applyBorder="1" applyAlignment="1">
      <alignment horizontal="center"/>
    </xf>
    <xf numFmtId="0" fontId="23" fillId="0" borderId="0" xfId="0" applyFont="1" applyBorder="1" applyAlignment="1">
      <alignment horizontal="center"/>
    </xf>
    <xf numFmtId="0" fontId="0" fillId="0" borderId="0" xfId="0" applyFont="1" applyAlignment="1">
      <alignment horizontal="center"/>
    </xf>
    <xf numFmtId="0" fontId="24" fillId="0" borderId="42" xfId="4" applyFont="1" applyFill="1" applyBorder="1" applyAlignment="1">
      <alignment horizontal="center"/>
    </xf>
    <xf numFmtId="0" fontId="2" fillId="0" borderId="43" xfId="0" applyFont="1" applyBorder="1" applyAlignment="1">
      <alignment horizontal="center"/>
    </xf>
    <xf numFmtId="0" fontId="0" fillId="0" borderId="44" xfId="0" applyBorder="1" applyAlignment="1">
      <alignment horizontal="center"/>
    </xf>
    <xf numFmtId="0" fontId="24" fillId="0" borderId="39" xfId="4" applyFont="1" applyFill="1" applyBorder="1" applyAlignment="1">
      <alignment horizontal="center"/>
    </xf>
    <xf numFmtId="0" fontId="2" fillId="0" borderId="41" xfId="0" applyFont="1" applyBorder="1" applyAlignment="1">
      <alignment horizontal="center"/>
    </xf>
    <xf numFmtId="0" fontId="3" fillId="0" borderId="0" xfId="0" applyFont="1" applyAlignment="1" applyProtection="1">
      <alignment horizontal="center"/>
    </xf>
    <xf numFmtId="0" fontId="0" fillId="0" borderId="0" xfId="0" applyAlignment="1">
      <alignment horizontal="center"/>
    </xf>
    <xf numFmtId="0" fontId="7" fillId="0" borderId="0" xfId="4" applyFont="1" applyFill="1" applyBorder="1" applyAlignment="1">
      <alignment horizontal="left" vertical="top" wrapText="1"/>
    </xf>
    <xf numFmtId="0" fontId="15" fillId="0" borderId="0" xfId="4" applyFont="1" applyFill="1" applyBorder="1" applyAlignment="1">
      <alignment horizontal="center" vertical="top" wrapText="1"/>
    </xf>
    <xf numFmtId="0" fontId="16" fillId="0" borderId="0" xfId="4" applyFont="1" applyFill="1" applyBorder="1" applyAlignment="1">
      <alignment horizontal="left" vertical="top" wrapText="1"/>
    </xf>
    <xf numFmtId="0" fontId="15" fillId="2" borderId="15" xfId="4" applyFont="1" applyFill="1" applyBorder="1" applyAlignment="1">
      <alignment horizontal="center" vertical="top" wrapText="1"/>
    </xf>
    <xf numFmtId="0" fontId="15" fillId="2" borderId="16" xfId="4" applyFont="1" applyFill="1" applyBorder="1" applyAlignment="1">
      <alignment horizontal="center" vertical="top" wrapText="1"/>
    </xf>
    <xf numFmtId="0" fontId="15" fillId="2" borderId="17" xfId="4" applyFont="1" applyFill="1" applyBorder="1" applyAlignment="1">
      <alignment horizontal="center" vertical="top" wrapText="1"/>
    </xf>
    <xf numFmtId="0" fontId="15" fillId="0" borderId="19" xfId="4" applyFont="1" applyFill="1" applyBorder="1" applyAlignment="1">
      <alignment horizontal="left" vertical="center" wrapText="1"/>
    </xf>
    <xf numFmtId="0" fontId="13" fillId="0" borderId="19" xfId="4" applyFont="1" applyFill="1" applyBorder="1" applyAlignment="1">
      <alignment horizontal="left" vertical="top" wrapText="1" indent="2"/>
    </xf>
    <xf numFmtId="0" fontId="13" fillId="0" borderId="26" xfId="4" applyFont="1" applyFill="1" applyBorder="1" applyAlignment="1">
      <alignment horizontal="left" vertical="top" wrapText="1" indent="2"/>
    </xf>
    <xf numFmtId="0" fontId="13" fillId="0" borderId="19" xfId="4" applyFont="1" applyFill="1" applyBorder="1" applyAlignment="1">
      <alignment horizontal="left" vertical="top" wrapText="1" indent="1"/>
    </xf>
    <xf numFmtId="0" fontId="13" fillId="0" borderId="26" xfId="4" applyFont="1" applyFill="1" applyBorder="1" applyAlignment="1">
      <alignment horizontal="left" vertical="top" wrapText="1" indent="1"/>
    </xf>
    <xf numFmtId="0" fontId="13" fillId="0" borderId="29" xfId="4" applyFont="1" applyFill="1" applyBorder="1" applyAlignment="1">
      <alignment horizontal="left" vertical="top" wrapText="1" indent="2"/>
    </xf>
    <xf numFmtId="0" fontId="12" fillId="0" borderId="21" xfId="4" applyFont="1" applyFill="1" applyBorder="1" applyAlignment="1">
      <alignment horizontal="left" vertical="top" wrapText="1"/>
    </xf>
    <xf numFmtId="0" fontId="14" fillId="0" borderId="0" xfId="4" applyFill="1" applyBorder="1" applyAlignment="1">
      <alignment horizontal="left" vertical="center" wrapText="1"/>
    </xf>
    <xf numFmtId="0" fontId="14" fillId="0" borderId="24" xfId="4" applyFill="1" applyBorder="1" applyAlignment="1">
      <alignment horizontal="left" vertical="center" wrapText="1"/>
    </xf>
    <xf numFmtId="0" fontId="14" fillId="0" borderId="19" xfId="4" applyFill="1" applyBorder="1" applyAlignment="1">
      <alignment horizontal="left" vertical="center" wrapText="1"/>
    </xf>
    <xf numFmtId="0" fontId="14" fillId="0" borderId="26" xfId="4" applyFill="1" applyBorder="1" applyAlignment="1">
      <alignment horizontal="left" vertical="center" wrapText="1"/>
    </xf>
    <xf numFmtId="0" fontId="13" fillId="0" borderId="30" xfId="4" applyFont="1" applyFill="1" applyBorder="1" applyAlignment="1">
      <alignment horizontal="left" vertical="top" wrapText="1" indent="2"/>
    </xf>
    <xf numFmtId="0" fontId="13" fillId="0" borderId="31" xfId="4" applyFont="1" applyFill="1" applyBorder="1" applyAlignment="1">
      <alignment horizontal="left" vertical="top" wrapText="1" indent="2"/>
    </xf>
    <xf numFmtId="0" fontId="13" fillId="0" borderId="32" xfId="4" applyFont="1" applyFill="1" applyBorder="1" applyAlignment="1">
      <alignment horizontal="left" vertical="top" wrapText="1" indent="2"/>
    </xf>
    <xf numFmtId="0" fontId="13" fillId="0" borderId="18" xfId="4" applyFont="1" applyFill="1" applyBorder="1" applyAlignment="1">
      <alignment horizontal="left" vertical="top" wrapText="1" indent="6"/>
    </xf>
    <xf numFmtId="0" fontId="13" fillId="0" borderId="0" xfId="4" applyFont="1" applyFill="1" applyBorder="1" applyAlignment="1">
      <alignment horizontal="left" vertical="top" wrapText="1" indent="6"/>
    </xf>
    <xf numFmtId="0" fontId="13" fillId="0" borderId="24" xfId="4" applyFont="1" applyFill="1" applyBorder="1" applyAlignment="1">
      <alignment horizontal="left" vertical="top" wrapText="1" indent="6"/>
    </xf>
    <xf numFmtId="0" fontId="14" fillId="0" borderId="18" xfId="4" applyFill="1" applyBorder="1" applyAlignment="1">
      <alignment horizontal="center" vertical="top" wrapText="1"/>
    </xf>
    <xf numFmtId="0" fontId="14" fillId="0" borderId="0" xfId="4" applyFill="1" applyBorder="1" applyAlignment="1">
      <alignment horizontal="center" vertical="top" wrapText="1"/>
    </xf>
    <xf numFmtId="0" fontId="14" fillId="0" borderId="24" xfId="4" applyFill="1" applyBorder="1" applyAlignment="1">
      <alignment horizontal="center" vertical="top" wrapText="1"/>
    </xf>
    <xf numFmtId="0" fontId="13" fillId="0" borderId="18" xfId="4" applyFont="1" applyFill="1" applyBorder="1" applyAlignment="1">
      <alignment horizontal="left" vertical="top" wrapText="1" indent="2"/>
    </xf>
    <xf numFmtId="0" fontId="13" fillId="0" borderId="0" xfId="4" applyFont="1" applyFill="1" applyBorder="1" applyAlignment="1">
      <alignment horizontal="left" vertical="top" wrapText="1" indent="2"/>
    </xf>
    <xf numFmtId="0" fontId="13" fillId="0" borderId="24" xfId="4" applyFont="1" applyFill="1" applyBorder="1" applyAlignment="1">
      <alignment horizontal="left" vertical="top" wrapText="1" indent="2"/>
    </xf>
    <xf numFmtId="0" fontId="13" fillId="0" borderId="18" xfId="4" applyFont="1" applyFill="1" applyBorder="1" applyAlignment="1">
      <alignment horizontal="left" vertical="top" wrapText="1" indent="4"/>
    </xf>
    <xf numFmtId="0" fontId="13" fillId="0" borderId="0" xfId="4" applyFont="1" applyFill="1" applyBorder="1" applyAlignment="1">
      <alignment horizontal="left" vertical="top" wrapText="1" indent="4"/>
    </xf>
    <xf numFmtId="0" fontId="13" fillId="0" borderId="24" xfId="4" applyFont="1" applyFill="1" applyBorder="1" applyAlignment="1">
      <alignment horizontal="left" vertical="top" wrapText="1" indent="4"/>
    </xf>
    <xf numFmtId="0" fontId="13" fillId="0" borderId="33" xfId="4" applyFont="1" applyFill="1" applyBorder="1" applyAlignment="1">
      <alignment horizontal="left" vertical="top" wrapText="1" indent="2"/>
    </xf>
    <xf numFmtId="0" fontId="13" fillId="0" borderId="34" xfId="4" applyFont="1" applyFill="1" applyBorder="1" applyAlignment="1">
      <alignment horizontal="left" vertical="top" wrapText="1" indent="2"/>
    </xf>
    <xf numFmtId="0" fontId="13" fillId="0" borderId="35" xfId="4" applyFont="1" applyFill="1" applyBorder="1" applyAlignment="1">
      <alignment horizontal="left" vertical="top" wrapText="1" indent="2"/>
    </xf>
    <xf numFmtId="0" fontId="13" fillId="0" borderId="19" xfId="4" applyFont="1" applyFill="1" applyBorder="1" applyAlignment="1">
      <alignment horizontal="center" vertical="top" wrapText="1"/>
    </xf>
    <xf numFmtId="0" fontId="14" fillId="0" borderId="0" xfId="4" applyFill="1" applyBorder="1" applyAlignment="1">
      <alignment horizontal="left" wrapText="1"/>
    </xf>
    <xf numFmtId="0" fontId="12" fillId="0" borderId="0" xfId="4" applyFont="1" applyFill="1" applyBorder="1" applyAlignment="1">
      <alignment horizontal="left" vertical="top" wrapText="1"/>
    </xf>
    <xf numFmtId="0" fontId="12" fillId="0" borderId="0" xfId="4" applyFont="1" applyFill="1" applyBorder="1" applyAlignment="1">
      <alignment horizontal="right" vertical="top" wrapText="1"/>
    </xf>
    <xf numFmtId="3" fontId="20" fillId="0" borderId="15" xfId="4" applyNumberFormat="1" applyFont="1" applyFill="1" applyBorder="1" applyAlignment="1">
      <alignment horizontal="right" vertical="top" shrinkToFit="1"/>
    </xf>
    <xf numFmtId="3" fontId="20" fillId="0" borderId="16" xfId="4" applyNumberFormat="1" applyFont="1" applyFill="1" applyBorder="1" applyAlignment="1">
      <alignment horizontal="right" vertical="top" shrinkToFit="1"/>
    </xf>
    <xf numFmtId="3" fontId="20" fillId="0" borderId="17" xfId="4" applyNumberFormat="1" applyFont="1" applyFill="1" applyBorder="1" applyAlignment="1">
      <alignment horizontal="right" vertical="top" shrinkToFit="1"/>
    </xf>
    <xf numFmtId="0" fontId="14" fillId="0" borderId="15" xfId="4" applyFill="1" applyBorder="1" applyAlignment="1">
      <alignment horizontal="left" vertical="center" wrapText="1"/>
    </xf>
    <xf numFmtId="0" fontId="14" fillId="0" borderId="16" xfId="4" applyFill="1" applyBorder="1" applyAlignment="1">
      <alignment horizontal="left" vertical="center" wrapText="1"/>
    </xf>
    <xf numFmtId="0" fontId="14" fillId="0" borderId="17" xfId="4" applyFill="1" applyBorder="1" applyAlignment="1">
      <alignment horizontal="left" vertical="center" wrapText="1"/>
    </xf>
    <xf numFmtId="0" fontId="13" fillId="0" borderId="15" xfId="4" applyFont="1" applyFill="1" applyBorder="1" applyAlignment="1">
      <alignment horizontal="left" vertical="top" wrapText="1"/>
    </xf>
    <xf numFmtId="0" fontId="13" fillId="0" borderId="16" xfId="4" applyFont="1" applyFill="1" applyBorder="1" applyAlignment="1">
      <alignment horizontal="left" vertical="top" wrapText="1"/>
    </xf>
    <xf numFmtId="0" fontId="13" fillId="0" borderId="17" xfId="4" applyFont="1" applyFill="1" applyBorder="1" applyAlignment="1">
      <alignment horizontal="left" vertical="top" wrapText="1"/>
    </xf>
    <xf numFmtId="3" fontId="19" fillId="0" borderId="15" xfId="4" applyNumberFormat="1" applyFont="1" applyFill="1" applyBorder="1" applyAlignment="1">
      <alignment horizontal="right" vertical="top" shrinkToFit="1"/>
    </xf>
    <xf numFmtId="3" fontId="19" fillId="0" borderId="16" xfId="4" applyNumberFormat="1" applyFont="1" applyFill="1" applyBorder="1" applyAlignment="1">
      <alignment horizontal="right" vertical="top" shrinkToFit="1"/>
    </xf>
    <xf numFmtId="3" fontId="19" fillId="0" borderId="17" xfId="4" applyNumberFormat="1" applyFont="1" applyFill="1" applyBorder="1" applyAlignment="1">
      <alignment horizontal="right" vertical="top" shrinkToFit="1"/>
    </xf>
    <xf numFmtId="170" fontId="19" fillId="0" borderId="15" xfId="4" applyNumberFormat="1" applyFont="1" applyFill="1" applyBorder="1" applyAlignment="1">
      <alignment horizontal="right" vertical="top" shrinkToFit="1"/>
    </xf>
    <xf numFmtId="170" fontId="19" fillId="0" borderId="16" xfId="4" applyNumberFormat="1" applyFont="1" applyFill="1" applyBorder="1" applyAlignment="1">
      <alignment horizontal="right" vertical="top" shrinkToFit="1"/>
    </xf>
    <xf numFmtId="170" fontId="19" fillId="0" borderId="17" xfId="4" applyNumberFormat="1" applyFont="1" applyFill="1" applyBorder="1" applyAlignment="1">
      <alignment horizontal="right" vertical="top" shrinkToFit="1"/>
    </xf>
    <xf numFmtId="0" fontId="12" fillId="0" borderId="15" xfId="4" applyFont="1" applyFill="1" applyBorder="1" applyAlignment="1">
      <alignment horizontal="left" vertical="top" wrapText="1"/>
    </xf>
    <xf numFmtId="0" fontId="12" fillId="0" borderId="16" xfId="4" applyFont="1" applyFill="1" applyBorder="1" applyAlignment="1">
      <alignment horizontal="left" vertical="top" wrapText="1"/>
    </xf>
    <xf numFmtId="0" fontId="12" fillId="0" borderId="17" xfId="4" applyFont="1" applyFill="1" applyBorder="1" applyAlignment="1">
      <alignment horizontal="left" vertical="top" wrapText="1"/>
    </xf>
    <xf numFmtId="0" fontId="12" fillId="0" borderId="15" xfId="4" applyFont="1" applyFill="1" applyBorder="1" applyAlignment="1">
      <alignment horizontal="center" vertical="top" wrapText="1"/>
    </xf>
    <xf numFmtId="0" fontId="12" fillId="0" borderId="16" xfId="4" applyFont="1" applyFill="1" applyBorder="1" applyAlignment="1">
      <alignment horizontal="center" vertical="top" wrapText="1"/>
    </xf>
    <xf numFmtId="0" fontId="12" fillId="0" borderId="17" xfId="4" applyFont="1" applyFill="1" applyBorder="1" applyAlignment="1">
      <alignment horizontal="center" vertical="top" wrapText="1"/>
    </xf>
    <xf numFmtId="170" fontId="19" fillId="0" borderId="15" xfId="4" applyNumberFormat="1" applyFont="1" applyFill="1" applyBorder="1" applyAlignment="1">
      <alignment horizontal="left" vertical="top" indent="2" shrinkToFit="1"/>
    </xf>
    <xf numFmtId="170" fontId="19" fillId="0" borderId="16" xfId="4" applyNumberFormat="1" applyFont="1" applyFill="1" applyBorder="1" applyAlignment="1">
      <alignment horizontal="left" vertical="top" indent="2" shrinkToFit="1"/>
    </xf>
    <xf numFmtId="170" fontId="19" fillId="0" borderId="17" xfId="4" applyNumberFormat="1" applyFont="1" applyFill="1" applyBorder="1" applyAlignment="1">
      <alignment horizontal="left" vertical="top" indent="2" shrinkToFit="1"/>
    </xf>
    <xf numFmtId="0" fontId="12" fillId="0" borderId="15" xfId="4" applyFont="1" applyFill="1" applyBorder="1" applyAlignment="1">
      <alignment horizontal="right" vertical="top" wrapText="1" indent="2"/>
    </xf>
    <xf numFmtId="0" fontId="12" fillId="0" borderId="16" xfId="4" applyFont="1" applyFill="1" applyBorder="1" applyAlignment="1">
      <alignment horizontal="right" vertical="top" wrapText="1" indent="2"/>
    </xf>
    <xf numFmtId="0" fontId="12" fillId="0" borderId="17" xfId="4" applyFont="1" applyFill="1" applyBorder="1" applyAlignment="1">
      <alignment horizontal="right" vertical="top" wrapText="1" indent="2"/>
    </xf>
    <xf numFmtId="0" fontId="14" fillId="0" borderId="18" xfId="4" applyFill="1" applyBorder="1" applyAlignment="1">
      <alignment horizontal="left" vertical="center" wrapText="1"/>
    </xf>
    <xf numFmtId="3" fontId="19" fillId="0" borderId="15" xfId="4" applyNumberFormat="1" applyFont="1" applyFill="1" applyBorder="1" applyAlignment="1">
      <alignment horizontal="left" vertical="top" indent="1" shrinkToFit="1"/>
    </xf>
    <xf numFmtId="3" fontId="19" fillId="0" borderId="16" xfId="4" applyNumberFormat="1" applyFont="1" applyFill="1" applyBorder="1" applyAlignment="1">
      <alignment horizontal="left" vertical="top" indent="1" shrinkToFit="1"/>
    </xf>
    <xf numFmtId="3" fontId="19" fillId="0" borderId="17" xfId="4" applyNumberFormat="1" applyFont="1" applyFill="1" applyBorder="1" applyAlignment="1">
      <alignment horizontal="left" vertical="top" indent="1" shrinkToFit="1"/>
    </xf>
    <xf numFmtId="1" fontId="19" fillId="0" borderId="15" xfId="4" applyNumberFormat="1" applyFont="1" applyFill="1" applyBorder="1" applyAlignment="1">
      <alignment horizontal="right" vertical="top" shrinkToFit="1"/>
    </xf>
    <xf numFmtId="1" fontId="19" fillId="0" borderId="16" xfId="4" applyNumberFormat="1" applyFont="1" applyFill="1" applyBorder="1" applyAlignment="1">
      <alignment horizontal="right" vertical="top" shrinkToFit="1"/>
    </xf>
    <xf numFmtId="1" fontId="19" fillId="0" borderId="17" xfId="4" applyNumberFormat="1" applyFont="1" applyFill="1" applyBorder="1" applyAlignment="1">
      <alignment horizontal="right" vertical="top" shrinkToFit="1"/>
    </xf>
    <xf numFmtId="0" fontId="13" fillId="0" borderId="29" xfId="4" applyFont="1" applyFill="1" applyBorder="1" applyAlignment="1">
      <alignment horizontal="left" vertical="top" wrapText="1" indent="1"/>
    </xf>
    <xf numFmtId="0" fontId="14" fillId="0" borderId="0" xfId="4" applyFill="1" applyBorder="1" applyAlignment="1">
      <alignment horizontal="left" vertical="top" wrapText="1"/>
    </xf>
    <xf numFmtId="0" fontId="14" fillId="0" borderId="24" xfId="4" applyFill="1" applyBorder="1" applyAlignment="1">
      <alignment horizontal="left" vertical="top" wrapText="1"/>
    </xf>
    <xf numFmtId="0" fontId="14" fillId="0" borderId="19" xfId="4" applyFill="1" applyBorder="1" applyAlignment="1">
      <alignment horizontal="left" vertical="top" wrapText="1"/>
    </xf>
    <xf numFmtId="0" fontId="14" fillId="0" borderId="26" xfId="4" applyFill="1" applyBorder="1" applyAlignment="1">
      <alignment horizontal="left" vertical="top" wrapText="1"/>
    </xf>
    <xf numFmtId="0" fontId="13" fillId="0" borderId="28" xfId="4" applyFont="1" applyFill="1" applyBorder="1" applyAlignment="1">
      <alignment horizontal="left" vertical="top" wrapText="1" indent="2"/>
    </xf>
    <xf numFmtId="0" fontId="13" fillId="0" borderId="21" xfId="4" applyFont="1" applyFill="1" applyBorder="1" applyAlignment="1">
      <alignment horizontal="left" vertical="top" wrapText="1" indent="2"/>
    </xf>
    <xf numFmtId="0" fontId="13" fillId="0" borderId="22" xfId="4" applyFont="1" applyFill="1" applyBorder="1" applyAlignment="1">
      <alignment horizontal="left" vertical="top" wrapText="1" indent="2"/>
    </xf>
    <xf numFmtId="0" fontId="13" fillId="0" borderId="28" xfId="4" applyFont="1" applyFill="1" applyBorder="1" applyAlignment="1">
      <alignment horizontal="left" vertical="center" wrapText="1" indent="6"/>
    </xf>
    <xf numFmtId="0" fontId="13" fillId="0" borderId="21" xfId="4" applyFont="1" applyFill="1" applyBorder="1" applyAlignment="1">
      <alignment horizontal="left" vertical="center" wrapText="1" indent="6"/>
    </xf>
    <xf numFmtId="0" fontId="13" fillId="0" borderId="22" xfId="4" applyFont="1" applyFill="1" applyBorder="1" applyAlignment="1">
      <alignment horizontal="left" vertical="center" wrapText="1" indent="6"/>
    </xf>
    <xf numFmtId="0" fontId="13" fillId="0" borderId="28" xfId="4" applyFont="1" applyFill="1" applyBorder="1" applyAlignment="1">
      <alignment horizontal="left" vertical="center" wrapText="1" indent="2"/>
    </xf>
    <xf numFmtId="0" fontId="13" fillId="0" borderId="21" xfId="4" applyFont="1" applyFill="1" applyBorder="1" applyAlignment="1">
      <alignment horizontal="left" vertical="center" wrapText="1" indent="2"/>
    </xf>
    <xf numFmtId="0" fontId="13" fillId="0" borderId="22" xfId="4" applyFont="1" applyFill="1" applyBorder="1" applyAlignment="1">
      <alignment horizontal="left" vertical="center" wrapText="1" indent="2"/>
    </xf>
    <xf numFmtId="0" fontId="13" fillId="0" borderId="28" xfId="4" applyFont="1" applyFill="1" applyBorder="1" applyAlignment="1">
      <alignment horizontal="left" vertical="center" wrapText="1" indent="3"/>
    </xf>
    <xf numFmtId="0" fontId="13" fillId="0" borderId="21" xfId="4" applyFont="1" applyFill="1" applyBorder="1" applyAlignment="1">
      <alignment horizontal="left" vertical="center" wrapText="1" indent="3"/>
    </xf>
    <xf numFmtId="0" fontId="13" fillId="0" borderId="22" xfId="4" applyFont="1" applyFill="1" applyBorder="1" applyAlignment="1">
      <alignment horizontal="left" vertical="center" wrapText="1" indent="3"/>
    </xf>
  </cellXfs>
  <cellStyles count="5">
    <cellStyle name="Comma" xfId="3" builtinId="3"/>
    <cellStyle name="Currency" xfId="1" builtinId="4"/>
    <cellStyle name="Normal" xfId="0" builtinId="0"/>
    <cellStyle name="Normal 2" xfId="4"/>
    <cellStyle name="Percent" xfId="2" builtinId="5"/>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3228</xdr:colOff>
      <xdr:row>68</xdr:row>
      <xdr:rowOff>229545</xdr:rowOff>
    </xdr:from>
    <xdr:to>
      <xdr:col>43</xdr:col>
      <xdr:colOff>88953</xdr:colOff>
      <xdr:row>68</xdr:row>
      <xdr:rowOff>275900</xdr:rowOff>
    </xdr:to>
    <xdr:grpSp>
      <xdr:nvGrpSpPr>
        <xdr:cNvPr id="2" name="Group 2">
          <a:extLst>
            <a:ext uri="{FF2B5EF4-FFF2-40B4-BE49-F238E27FC236}">
              <a16:creationId xmlns:a16="http://schemas.microsoft.com/office/drawing/2014/main" id="{84F6572D-8BE5-485D-9274-6A2A03C2C3CF}"/>
            </a:ext>
          </a:extLst>
        </xdr:cNvPr>
        <xdr:cNvGrpSpPr/>
      </xdr:nvGrpSpPr>
      <xdr:grpSpPr>
        <a:xfrm>
          <a:off x="995416" y="11127733"/>
          <a:ext cx="7880350" cy="46355"/>
          <a:chOff x="0" y="0"/>
          <a:chExt cx="7705725" cy="46355"/>
        </a:xfrm>
      </xdr:grpSpPr>
      <xdr:sp macro="" textlink="">
        <xdr:nvSpPr>
          <xdr:cNvPr id="3" name="Shape 3">
            <a:extLst>
              <a:ext uri="{FF2B5EF4-FFF2-40B4-BE49-F238E27FC236}">
                <a16:creationId xmlns:a16="http://schemas.microsoft.com/office/drawing/2014/main" id="{9D1233B4-02B3-4DB6-B6ED-985D4CEFD7E3}"/>
              </a:ext>
            </a:extLst>
          </xdr:cNvPr>
          <xdr:cNvSpPr/>
        </xdr:nvSpPr>
        <xdr:spPr>
          <a:xfrm>
            <a:off x="23846" y="889"/>
            <a:ext cx="7680959" cy="0"/>
          </a:xfrm>
          <a:custGeom>
            <a:avLst/>
            <a:gdLst/>
            <a:ahLst/>
            <a:cxnLst/>
            <a:rect l="0" t="0" r="0" b="0"/>
            <a:pathLst>
              <a:path w="7680959">
                <a:moveTo>
                  <a:pt x="0" y="0"/>
                </a:moveTo>
                <a:lnTo>
                  <a:pt x="7680706" y="0"/>
                </a:lnTo>
              </a:path>
            </a:pathLst>
          </a:custGeom>
          <a:ln w="3175">
            <a:solidFill>
              <a:srgbClr val="000000"/>
            </a:solidFill>
          </a:ln>
        </xdr:spPr>
      </xdr:sp>
      <xdr:sp macro="" textlink="">
        <xdr:nvSpPr>
          <xdr:cNvPr id="4" name="Shape 4">
            <a:extLst>
              <a:ext uri="{FF2B5EF4-FFF2-40B4-BE49-F238E27FC236}">
                <a16:creationId xmlns:a16="http://schemas.microsoft.com/office/drawing/2014/main" id="{6BC4B883-1BBC-48E8-828E-77D97E3D70E4}"/>
              </a:ext>
            </a:extLst>
          </xdr:cNvPr>
          <xdr:cNvSpPr/>
        </xdr:nvSpPr>
        <xdr:spPr>
          <a:xfrm>
            <a:off x="6095" y="40200"/>
            <a:ext cx="7682230" cy="0"/>
          </a:xfrm>
          <a:custGeom>
            <a:avLst/>
            <a:gdLst/>
            <a:ahLst/>
            <a:cxnLst/>
            <a:rect l="0" t="0" r="0" b="0"/>
            <a:pathLst>
              <a:path w="7682230">
                <a:moveTo>
                  <a:pt x="0" y="0"/>
                </a:moveTo>
                <a:lnTo>
                  <a:pt x="7682230" y="0"/>
                </a:lnTo>
              </a:path>
            </a:pathLst>
          </a:custGeom>
          <a:ln w="12192">
            <a:solidFill>
              <a:srgbClr val="000000"/>
            </a:solidFill>
          </a:ln>
        </xdr:spPr>
      </xdr:sp>
    </xdr:grpSp>
    <xdr:clientData/>
  </xdr:twoCellAnchor>
  <xdr:oneCellAnchor>
    <xdr:from>
      <xdr:col>2</xdr:col>
      <xdr:colOff>3228</xdr:colOff>
      <xdr:row>34</xdr:row>
      <xdr:rowOff>945</xdr:rowOff>
    </xdr:from>
    <xdr:ext cx="7886700" cy="46355"/>
    <xdr:grpSp>
      <xdr:nvGrpSpPr>
        <xdr:cNvPr id="5" name="Group 2">
          <a:extLst>
            <a:ext uri="{FF2B5EF4-FFF2-40B4-BE49-F238E27FC236}">
              <a16:creationId xmlns:a16="http://schemas.microsoft.com/office/drawing/2014/main" id="{2B01365F-0801-409E-876D-CDC4118EABCA}"/>
            </a:ext>
          </a:extLst>
        </xdr:cNvPr>
        <xdr:cNvGrpSpPr/>
      </xdr:nvGrpSpPr>
      <xdr:grpSpPr>
        <a:xfrm>
          <a:off x="995416" y="5525445"/>
          <a:ext cx="7886700" cy="46355"/>
          <a:chOff x="0" y="0"/>
          <a:chExt cx="7705725" cy="46355"/>
        </a:xfrm>
      </xdr:grpSpPr>
      <xdr:sp macro="" textlink="">
        <xdr:nvSpPr>
          <xdr:cNvPr id="6" name="Shape 3">
            <a:extLst>
              <a:ext uri="{FF2B5EF4-FFF2-40B4-BE49-F238E27FC236}">
                <a16:creationId xmlns:a16="http://schemas.microsoft.com/office/drawing/2014/main" id="{1ADF64C3-6E7C-420D-BCAE-0CE1D34BE54B}"/>
              </a:ext>
            </a:extLst>
          </xdr:cNvPr>
          <xdr:cNvSpPr/>
        </xdr:nvSpPr>
        <xdr:spPr>
          <a:xfrm>
            <a:off x="23846" y="889"/>
            <a:ext cx="7680959" cy="0"/>
          </a:xfrm>
          <a:custGeom>
            <a:avLst/>
            <a:gdLst/>
            <a:ahLst/>
            <a:cxnLst/>
            <a:rect l="0" t="0" r="0" b="0"/>
            <a:pathLst>
              <a:path w="7680959">
                <a:moveTo>
                  <a:pt x="0" y="0"/>
                </a:moveTo>
                <a:lnTo>
                  <a:pt x="7680706" y="0"/>
                </a:lnTo>
              </a:path>
            </a:pathLst>
          </a:custGeom>
          <a:ln w="3175">
            <a:solidFill>
              <a:srgbClr val="000000"/>
            </a:solidFill>
          </a:ln>
        </xdr:spPr>
      </xdr:sp>
      <xdr:sp macro="" textlink="">
        <xdr:nvSpPr>
          <xdr:cNvPr id="7" name="Shape 4">
            <a:extLst>
              <a:ext uri="{FF2B5EF4-FFF2-40B4-BE49-F238E27FC236}">
                <a16:creationId xmlns:a16="http://schemas.microsoft.com/office/drawing/2014/main" id="{75A2ACC3-4F1E-4F62-BF04-523F1812ED22}"/>
              </a:ext>
            </a:extLst>
          </xdr:cNvPr>
          <xdr:cNvSpPr/>
        </xdr:nvSpPr>
        <xdr:spPr>
          <a:xfrm>
            <a:off x="6095" y="40200"/>
            <a:ext cx="7682230" cy="0"/>
          </a:xfrm>
          <a:custGeom>
            <a:avLst/>
            <a:gdLst/>
            <a:ahLst/>
            <a:cxnLst/>
            <a:rect l="0" t="0" r="0" b="0"/>
            <a:pathLst>
              <a:path w="7682230">
                <a:moveTo>
                  <a:pt x="0" y="0"/>
                </a:moveTo>
                <a:lnTo>
                  <a:pt x="7682230" y="0"/>
                </a:lnTo>
              </a:path>
            </a:pathLst>
          </a:custGeom>
          <a:ln w="12192">
            <a:solidFill>
              <a:srgbClr val="000000"/>
            </a:solidFill>
          </a:ln>
        </xdr:spPr>
      </xdr:sp>
    </xdr:grpSp>
    <xdr:clientData/>
  </xdr:oneCellAnchor>
  <xdr:oneCellAnchor>
    <xdr:from>
      <xdr:col>2</xdr:col>
      <xdr:colOff>3228</xdr:colOff>
      <xdr:row>104</xdr:row>
      <xdr:rowOff>229545</xdr:rowOff>
    </xdr:from>
    <xdr:ext cx="7880350" cy="46355"/>
    <xdr:grpSp>
      <xdr:nvGrpSpPr>
        <xdr:cNvPr id="8" name="Group 2">
          <a:extLst>
            <a:ext uri="{FF2B5EF4-FFF2-40B4-BE49-F238E27FC236}">
              <a16:creationId xmlns:a16="http://schemas.microsoft.com/office/drawing/2014/main" id="{6BFE9159-82AB-4A47-B009-265166A57639}"/>
            </a:ext>
          </a:extLst>
        </xdr:cNvPr>
        <xdr:cNvGrpSpPr/>
      </xdr:nvGrpSpPr>
      <xdr:grpSpPr>
        <a:xfrm>
          <a:off x="995416" y="16898295"/>
          <a:ext cx="7880350" cy="46355"/>
          <a:chOff x="0" y="0"/>
          <a:chExt cx="7705725" cy="46355"/>
        </a:xfrm>
      </xdr:grpSpPr>
      <xdr:sp macro="" textlink="">
        <xdr:nvSpPr>
          <xdr:cNvPr id="9" name="Shape 3">
            <a:extLst>
              <a:ext uri="{FF2B5EF4-FFF2-40B4-BE49-F238E27FC236}">
                <a16:creationId xmlns:a16="http://schemas.microsoft.com/office/drawing/2014/main" id="{763ED564-D11A-4E40-AB9A-46E7413C8E0A}"/>
              </a:ext>
            </a:extLst>
          </xdr:cNvPr>
          <xdr:cNvSpPr/>
        </xdr:nvSpPr>
        <xdr:spPr>
          <a:xfrm>
            <a:off x="23846" y="889"/>
            <a:ext cx="7680959" cy="0"/>
          </a:xfrm>
          <a:custGeom>
            <a:avLst/>
            <a:gdLst/>
            <a:ahLst/>
            <a:cxnLst/>
            <a:rect l="0" t="0" r="0" b="0"/>
            <a:pathLst>
              <a:path w="7680959">
                <a:moveTo>
                  <a:pt x="0" y="0"/>
                </a:moveTo>
                <a:lnTo>
                  <a:pt x="7680706" y="0"/>
                </a:lnTo>
              </a:path>
            </a:pathLst>
          </a:custGeom>
          <a:ln w="3175">
            <a:solidFill>
              <a:srgbClr val="000000"/>
            </a:solidFill>
          </a:ln>
        </xdr:spPr>
      </xdr:sp>
      <xdr:sp macro="" textlink="">
        <xdr:nvSpPr>
          <xdr:cNvPr id="10" name="Shape 4">
            <a:extLst>
              <a:ext uri="{FF2B5EF4-FFF2-40B4-BE49-F238E27FC236}">
                <a16:creationId xmlns:a16="http://schemas.microsoft.com/office/drawing/2014/main" id="{AD44E9D8-E547-4E23-8733-012535F27AA7}"/>
              </a:ext>
            </a:extLst>
          </xdr:cNvPr>
          <xdr:cNvSpPr/>
        </xdr:nvSpPr>
        <xdr:spPr>
          <a:xfrm>
            <a:off x="6095" y="40200"/>
            <a:ext cx="7682230" cy="0"/>
          </a:xfrm>
          <a:custGeom>
            <a:avLst/>
            <a:gdLst/>
            <a:ahLst/>
            <a:cxnLst/>
            <a:rect l="0" t="0" r="0" b="0"/>
            <a:pathLst>
              <a:path w="7682230">
                <a:moveTo>
                  <a:pt x="0" y="0"/>
                </a:moveTo>
                <a:lnTo>
                  <a:pt x="7682230" y="0"/>
                </a:lnTo>
              </a:path>
            </a:pathLst>
          </a:custGeom>
          <a:ln w="12192">
            <a:solidFill>
              <a:srgbClr val="000000"/>
            </a:solidFill>
          </a:ln>
        </xdr:spPr>
      </xdr:sp>
    </xdr:grp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tabSelected="1" workbookViewId="0">
      <pane ySplit="2" topLeftCell="A3" activePane="bottomLeft" state="frozen"/>
      <selection pane="bottomLeft" activeCell="D2" sqref="D1:I1048576"/>
    </sheetView>
  </sheetViews>
  <sheetFormatPr defaultRowHeight="14.25" x14ac:dyDescent="0.2"/>
  <cols>
    <col min="1" max="1" width="21.5" style="151" customWidth="1"/>
    <col min="2" max="2" width="15.625" style="151" customWidth="1"/>
    <col min="3" max="4" width="17.5" style="151" customWidth="1"/>
    <col min="5" max="5" width="18.375" style="151" customWidth="1"/>
    <col min="6" max="6" width="9.125" style="151" customWidth="1"/>
    <col min="7" max="7" width="11.75" style="151" customWidth="1"/>
    <col min="8" max="8" width="12.75" style="151" customWidth="1"/>
    <col min="9" max="9" width="16.5" style="151" customWidth="1"/>
    <col min="10" max="10" width="14.375" style="151" bestFit="1" customWidth="1"/>
    <col min="11" max="11" width="14.875" style="151" customWidth="1"/>
    <col min="12" max="12" width="14.375" style="151" bestFit="1" customWidth="1"/>
    <col min="13" max="13" width="17.625" style="151" bestFit="1" customWidth="1"/>
    <col min="14" max="14" width="9.125" style="151" bestFit="1" customWidth="1"/>
    <col min="15" max="15" width="14.375" style="151" bestFit="1" customWidth="1"/>
    <col min="16" max="16" width="17.625" style="151" bestFit="1" customWidth="1"/>
    <col min="17" max="17" width="9.875" style="151" bestFit="1" customWidth="1"/>
    <col min="18" max="18" width="21.625" style="151" customWidth="1"/>
    <col min="19" max="16384" width="9" style="151"/>
  </cols>
  <sheetData>
    <row r="1" spans="1:18" s="150" customFormat="1" ht="44.25" customHeight="1" thickBot="1" x14ac:dyDescent="0.3">
      <c r="A1" s="186" t="s">
        <v>546</v>
      </c>
      <c r="B1" s="176"/>
      <c r="C1" s="176"/>
      <c r="D1" s="187"/>
      <c r="E1" s="183" t="s">
        <v>518</v>
      </c>
      <c r="F1" s="184"/>
      <c r="G1" s="184"/>
      <c r="H1" s="185"/>
      <c r="I1" s="175" t="s">
        <v>545</v>
      </c>
      <c r="J1" s="176"/>
      <c r="K1" s="176"/>
      <c r="L1" s="177" t="s">
        <v>523</v>
      </c>
      <c r="M1" s="178"/>
      <c r="N1" s="179"/>
      <c r="O1" s="180" t="s">
        <v>524</v>
      </c>
      <c r="P1" s="181"/>
      <c r="Q1" s="182"/>
      <c r="R1" s="171" t="s">
        <v>535</v>
      </c>
    </row>
    <row r="2" spans="1:18" s="150" customFormat="1" ht="99.75" x14ac:dyDescent="0.2">
      <c r="A2" s="156" t="s">
        <v>315</v>
      </c>
      <c r="B2" s="157" t="s">
        <v>531</v>
      </c>
      <c r="C2" s="157" t="s">
        <v>532</v>
      </c>
      <c r="D2" s="157" t="s">
        <v>533</v>
      </c>
      <c r="E2" s="158" t="s">
        <v>520</v>
      </c>
      <c r="F2" s="159" t="s">
        <v>99</v>
      </c>
      <c r="G2" s="159" t="s">
        <v>519</v>
      </c>
      <c r="H2" s="159" t="s">
        <v>534</v>
      </c>
      <c r="I2" s="157" t="s">
        <v>529</v>
      </c>
      <c r="J2" s="158" t="s">
        <v>521</v>
      </c>
      <c r="K2" s="158" t="s">
        <v>522</v>
      </c>
      <c r="L2" s="158" t="s">
        <v>525</v>
      </c>
      <c r="M2" s="158" t="s">
        <v>526</v>
      </c>
      <c r="N2" s="158" t="s">
        <v>11</v>
      </c>
      <c r="O2" s="158" t="s">
        <v>527</v>
      </c>
      <c r="P2" s="158" t="s">
        <v>528</v>
      </c>
      <c r="Q2" s="158" t="s">
        <v>11</v>
      </c>
      <c r="R2" s="170" t="s">
        <v>535</v>
      </c>
    </row>
    <row r="3" spans="1:18" ht="15.95" customHeight="1" x14ac:dyDescent="0.2">
      <c r="A3" s="161" t="s">
        <v>29</v>
      </c>
      <c r="B3" s="162">
        <v>100967.37</v>
      </c>
      <c r="C3" s="162">
        <v>7559.7</v>
      </c>
      <c r="D3" s="162">
        <v>217054.14</v>
      </c>
      <c r="E3" s="163">
        <v>18822898</v>
      </c>
      <c r="F3" s="164">
        <v>8</v>
      </c>
      <c r="G3" s="162">
        <v>150583</v>
      </c>
      <c r="H3" s="164">
        <f t="shared" ref="H3:H48" si="0">D3/G3</f>
        <v>1.4414252604875717</v>
      </c>
      <c r="I3" s="168">
        <v>419616</v>
      </c>
      <c r="J3" s="173">
        <v>209808</v>
      </c>
      <c r="K3" s="172">
        <v>125884.79999999999</v>
      </c>
      <c r="L3" s="163">
        <v>71133.14</v>
      </c>
      <c r="M3" s="163">
        <v>91799.050051019614</v>
      </c>
      <c r="N3" s="163">
        <v>20665.910051019615</v>
      </c>
      <c r="O3" s="163">
        <v>143033.26</v>
      </c>
      <c r="P3" s="163">
        <v>209779.5</v>
      </c>
      <c r="Q3" s="163">
        <v>66746.239999999991</v>
      </c>
      <c r="R3" s="162"/>
    </row>
    <row r="4" spans="1:18" ht="15.95" customHeight="1" x14ac:dyDescent="0.2">
      <c r="A4" s="161" t="s">
        <v>35</v>
      </c>
      <c r="B4" s="162">
        <v>19770.13</v>
      </c>
      <c r="C4" s="165" t="s">
        <v>319</v>
      </c>
      <c r="D4" s="162">
        <v>39540.26</v>
      </c>
      <c r="E4" s="163">
        <v>607388</v>
      </c>
      <c r="F4" s="164">
        <v>5</v>
      </c>
      <c r="G4" s="162">
        <v>3037</v>
      </c>
      <c r="H4" s="164">
        <f t="shared" si="0"/>
        <v>13.019512676983867</v>
      </c>
      <c r="I4" s="168">
        <v>40509</v>
      </c>
      <c r="J4" s="173">
        <v>20254.5</v>
      </c>
      <c r="K4" s="172">
        <v>12152.699999999999</v>
      </c>
      <c r="L4" s="163">
        <v>6719.8000000000011</v>
      </c>
      <c r="M4" s="163">
        <v>8672.039696886508</v>
      </c>
      <c r="N4" s="163">
        <v>1952.2396968865069</v>
      </c>
      <c r="O4" s="163">
        <v>20031.490000000002</v>
      </c>
      <c r="P4" s="163">
        <v>24375.16</v>
      </c>
      <c r="Q4" s="163">
        <v>4343.6699999999983</v>
      </c>
      <c r="R4" s="162"/>
    </row>
    <row r="5" spans="1:18" ht="15.95" customHeight="1" x14ac:dyDescent="0.2">
      <c r="A5" s="161" t="s">
        <v>36</v>
      </c>
      <c r="B5" s="162">
        <v>48123.79</v>
      </c>
      <c r="C5" s="162">
        <v>1952.18</v>
      </c>
      <c r="D5" s="162">
        <v>100151.95</v>
      </c>
      <c r="E5" s="163">
        <v>10123791</v>
      </c>
      <c r="F5" s="164">
        <v>5</v>
      </c>
      <c r="G5" s="162">
        <v>50619</v>
      </c>
      <c r="H5" s="164">
        <f t="shared" si="0"/>
        <v>1.9785446176336947</v>
      </c>
      <c r="I5" s="168">
        <v>181337</v>
      </c>
      <c r="J5" s="173">
        <v>90668.5</v>
      </c>
      <c r="K5" s="172">
        <v>54401.1</v>
      </c>
      <c r="L5" s="163">
        <v>30740.18</v>
      </c>
      <c r="M5" s="163">
        <v>39670.988226641042</v>
      </c>
      <c r="N5" s="163">
        <v>8930.808226641042</v>
      </c>
      <c r="O5" s="163">
        <v>70329.62000000001</v>
      </c>
      <c r="P5" s="163">
        <v>99394.26</v>
      </c>
      <c r="Q5" s="163">
        <v>29064.639999999985</v>
      </c>
      <c r="R5" s="162"/>
    </row>
    <row r="6" spans="1:18" ht="15.95" customHeight="1" x14ac:dyDescent="0.2">
      <c r="A6" s="161" t="s">
        <v>37</v>
      </c>
      <c r="B6" s="162">
        <v>28259.85</v>
      </c>
      <c r="C6" s="165" t="s">
        <v>319</v>
      </c>
      <c r="D6" s="162">
        <v>56519.71</v>
      </c>
      <c r="E6" s="163">
        <v>2555348</v>
      </c>
      <c r="F6" s="164">
        <v>8</v>
      </c>
      <c r="G6" s="162">
        <v>20443</v>
      </c>
      <c r="H6" s="164">
        <f t="shared" si="0"/>
        <v>2.7647463679499094</v>
      </c>
      <c r="I6" s="168">
        <v>111255</v>
      </c>
      <c r="J6" s="173">
        <v>55627.5</v>
      </c>
      <c r="K6" s="172">
        <v>33376.5</v>
      </c>
      <c r="L6" s="163">
        <v>16335.36</v>
      </c>
      <c r="M6" s="163">
        <v>21081.201473094276</v>
      </c>
      <c r="N6" s="163">
        <v>4745.841473094275</v>
      </c>
      <c r="O6" s="163">
        <v>29676.649999999998</v>
      </c>
      <c r="P6" s="163">
        <v>38215.630000000005</v>
      </c>
      <c r="Q6" s="163">
        <v>8538.9800000000068</v>
      </c>
      <c r="R6" s="162"/>
    </row>
    <row r="7" spans="1:18" ht="15.95" customHeight="1" x14ac:dyDescent="0.2">
      <c r="A7" s="161" t="s">
        <v>38</v>
      </c>
      <c r="B7" s="162">
        <v>12115.73</v>
      </c>
      <c r="C7" s="165" t="s">
        <v>319</v>
      </c>
      <c r="D7" s="162">
        <v>24231.45</v>
      </c>
      <c r="E7" s="163">
        <v>18424969</v>
      </c>
      <c r="F7" s="164">
        <v>8</v>
      </c>
      <c r="G7" s="162">
        <v>147400</v>
      </c>
      <c r="H7" s="164">
        <f t="shared" si="0"/>
        <v>0.1643924694708277</v>
      </c>
      <c r="I7" s="168">
        <v>37435</v>
      </c>
      <c r="J7" s="173">
        <v>18717.5</v>
      </c>
      <c r="K7" s="172">
        <v>11230.5</v>
      </c>
      <c r="L7" s="163">
        <v>3935.3399999999997</v>
      </c>
      <c r="M7" s="163">
        <v>5078.6530821545293</v>
      </c>
      <c r="N7" s="163">
        <v>1143.3130821545296</v>
      </c>
      <c r="O7" s="163">
        <v>16465.73</v>
      </c>
      <c r="P7" s="163">
        <v>18900.099999999999</v>
      </c>
      <c r="Q7" s="163">
        <v>2434.369999999999</v>
      </c>
      <c r="R7" s="162"/>
    </row>
    <row r="8" spans="1:18" ht="15.95" customHeight="1" x14ac:dyDescent="0.2">
      <c r="A8" s="161" t="s">
        <v>39</v>
      </c>
      <c r="B8" s="162">
        <v>79432.77</v>
      </c>
      <c r="C8" s="165" t="s">
        <v>319</v>
      </c>
      <c r="D8" s="162">
        <v>158865.54</v>
      </c>
      <c r="E8" s="163">
        <v>19238921</v>
      </c>
      <c r="F8" s="164">
        <v>8</v>
      </c>
      <c r="G8" s="162">
        <v>153911</v>
      </c>
      <c r="H8" s="164">
        <f t="shared" si="0"/>
        <v>1.0321909415181501</v>
      </c>
      <c r="I8" s="168">
        <v>571536</v>
      </c>
      <c r="J8" s="163">
        <v>285768</v>
      </c>
      <c r="K8" s="168">
        <v>171460.8</v>
      </c>
      <c r="L8" s="163">
        <v>82159.48000000001</v>
      </c>
      <c r="M8" s="163">
        <v>106028.86104535825</v>
      </c>
      <c r="N8" s="163">
        <v>23869.381045358241</v>
      </c>
      <c r="O8" s="163">
        <v>97667.799999999988</v>
      </c>
      <c r="P8" s="163">
        <v>141971.04999999999</v>
      </c>
      <c r="Q8" s="163">
        <v>44303.25</v>
      </c>
      <c r="R8" s="162"/>
    </row>
    <row r="9" spans="1:18" ht="15.95" customHeight="1" x14ac:dyDescent="0.2">
      <c r="A9" s="161" t="s">
        <v>40</v>
      </c>
      <c r="B9" s="162">
        <v>88904.86</v>
      </c>
      <c r="C9" s="162">
        <v>6690.56</v>
      </c>
      <c r="D9" s="162">
        <v>191190.84</v>
      </c>
      <c r="E9" s="163">
        <v>6963005</v>
      </c>
      <c r="F9" s="164">
        <v>8</v>
      </c>
      <c r="G9" s="162">
        <v>55704</v>
      </c>
      <c r="H9" s="164">
        <f t="shared" si="0"/>
        <v>3.4322641102972855</v>
      </c>
      <c r="I9" s="168">
        <v>195213</v>
      </c>
      <c r="J9" s="173">
        <v>97606.5</v>
      </c>
      <c r="K9" s="172">
        <v>58563.9</v>
      </c>
      <c r="L9" s="163">
        <v>47706.719999999994</v>
      </c>
      <c r="M9" s="163">
        <v>61566.690665741233</v>
      </c>
      <c r="N9" s="163">
        <v>13859.970665741239</v>
      </c>
      <c r="O9" s="163">
        <v>95010.880000000019</v>
      </c>
      <c r="P9" s="163">
        <v>138866.14000000001</v>
      </c>
      <c r="Q9" s="163">
        <v>43855.259999999995</v>
      </c>
      <c r="R9" s="162"/>
    </row>
    <row r="10" spans="1:18" ht="15.95" customHeight="1" x14ac:dyDescent="0.2">
      <c r="A10" s="161" t="s">
        <v>41</v>
      </c>
      <c r="B10" s="162">
        <v>39017.42</v>
      </c>
      <c r="C10" s="162">
        <v>752.64</v>
      </c>
      <c r="D10" s="162">
        <v>79540.12</v>
      </c>
      <c r="E10" s="163">
        <v>3622667</v>
      </c>
      <c r="F10" s="164">
        <v>8</v>
      </c>
      <c r="G10" s="162">
        <v>28981</v>
      </c>
      <c r="H10" s="164">
        <f t="shared" si="0"/>
        <v>2.744560919222939</v>
      </c>
      <c r="I10" s="168">
        <v>90328</v>
      </c>
      <c r="J10" s="173">
        <v>45164</v>
      </c>
      <c r="K10" s="172">
        <v>27098.399999999998</v>
      </c>
      <c r="L10" s="163">
        <v>19268.3</v>
      </c>
      <c r="M10" s="163">
        <v>24866.235373945296</v>
      </c>
      <c r="N10" s="163">
        <v>5597.9353739452963</v>
      </c>
      <c r="O10" s="163">
        <v>40931.149999999994</v>
      </c>
      <c r="P10" s="163">
        <v>55233.62</v>
      </c>
      <c r="Q10" s="163">
        <v>14302.470000000008</v>
      </c>
      <c r="R10" s="162"/>
    </row>
    <row r="11" spans="1:18" ht="15.95" customHeight="1" x14ac:dyDescent="0.2">
      <c r="A11" s="161" t="s">
        <v>536</v>
      </c>
      <c r="B11" s="162">
        <v>20797.48</v>
      </c>
      <c r="C11" s="165" t="s">
        <v>319</v>
      </c>
      <c r="D11" s="162">
        <v>41594.959999999999</v>
      </c>
      <c r="E11" s="163">
        <v>3410617</v>
      </c>
      <c r="F11" s="164">
        <v>8</v>
      </c>
      <c r="G11" s="162">
        <v>27285</v>
      </c>
      <c r="H11" s="164">
        <f t="shared" si="0"/>
        <v>1.5244625251969945</v>
      </c>
      <c r="I11" s="168">
        <v>434995.99999999994</v>
      </c>
      <c r="J11" s="163">
        <v>217497.99999999997</v>
      </c>
      <c r="K11" s="168">
        <v>130498.79999999997</v>
      </c>
      <c r="L11" s="163">
        <v>20864.739999999998</v>
      </c>
      <c r="M11" s="163">
        <v>26926.443699724958</v>
      </c>
      <c r="N11" s="163">
        <v>6061.7036997249597</v>
      </c>
      <c r="O11" s="163">
        <v>61996.9</v>
      </c>
      <c r="P11" s="163">
        <v>86722.42</v>
      </c>
      <c r="Q11" s="163">
        <v>24725.519999999997</v>
      </c>
      <c r="R11" s="162"/>
    </row>
    <row r="12" spans="1:18" ht="15.95" customHeight="1" x14ac:dyDescent="0.2">
      <c r="A12" s="161" t="s">
        <v>43</v>
      </c>
      <c r="B12" s="162">
        <v>153622</v>
      </c>
      <c r="C12" s="165" t="s">
        <v>319</v>
      </c>
      <c r="D12" s="162">
        <v>307244.01</v>
      </c>
      <c r="E12" s="163">
        <v>42895588</v>
      </c>
      <c r="F12" s="164">
        <v>8</v>
      </c>
      <c r="G12" s="162">
        <v>343165</v>
      </c>
      <c r="H12" s="164">
        <f t="shared" si="0"/>
        <v>0.8953244357670509</v>
      </c>
      <c r="I12" s="168">
        <v>1255401</v>
      </c>
      <c r="J12" s="163">
        <v>627700.5</v>
      </c>
      <c r="K12" s="168">
        <v>376620.3</v>
      </c>
      <c r="L12" s="163">
        <v>170222</v>
      </c>
      <c r="M12" s="163">
        <v>219675.70171394831</v>
      </c>
      <c r="N12" s="163">
        <v>49453.701713948307</v>
      </c>
      <c r="O12" s="163">
        <v>239650.15999999997</v>
      </c>
      <c r="P12" s="163">
        <v>361281.84</v>
      </c>
      <c r="Q12" s="163">
        <v>121631.68000000005</v>
      </c>
      <c r="R12" s="162"/>
    </row>
    <row r="13" spans="1:18" ht="15.95" customHeight="1" x14ac:dyDescent="0.2">
      <c r="A13" s="161" t="s">
        <v>44</v>
      </c>
      <c r="B13" s="162">
        <v>27454.38</v>
      </c>
      <c r="C13" s="165" t="s">
        <v>319</v>
      </c>
      <c r="D13" s="162">
        <v>54908.76</v>
      </c>
      <c r="E13" s="163">
        <v>1636500</v>
      </c>
      <c r="F13" s="164">
        <v>5</v>
      </c>
      <c r="G13" s="162">
        <v>8183</v>
      </c>
      <c r="H13" s="164">
        <f t="shared" si="0"/>
        <v>6.7101014297934745</v>
      </c>
      <c r="I13" s="172">
        <v>43752</v>
      </c>
      <c r="J13" s="173">
        <v>21876</v>
      </c>
      <c r="K13" s="172">
        <v>13125.6</v>
      </c>
      <c r="L13" s="163">
        <v>10692.24</v>
      </c>
      <c r="M13" s="163">
        <v>13798.604600570798</v>
      </c>
      <c r="N13" s="163">
        <v>3106.3646005707978</v>
      </c>
      <c r="O13" s="163">
        <v>29932.39</v>
      </c>
      <c r="P13" s="163">
        <v>39761.440000000002</v>
      </c>
      <c r="Q13" s="163">
        <v>9829.0500000000029</v>
      </c>
      <c r="R13" s="162"/>
    </row>
    <row r="14" spans="1:18" ht="15.95" customHeight="1" x14ac:dyDescent="0.2">
      <c r="A14" s="161" t="s">
        <v>45</v>
      </c>
      <c r="B14" s="162">
        <v>22433.59</v>
      </c>
      <c r="C14" s="165" t="s">
        <v>319</v>
      </c>
      <c r="D14" s="162">
        <v>44867.18</v>
      </c>
      <c r="E14" s="163">
        <v>2380643</v>
      </c>
      <c r="F14" s="164">
        <v>5</v>
      </c>
      <c r="G14" s="162">
        <v>11903</v>
      </c>
      <c r="H14" s="164">
        <f t="shared" si="0"/>
        <v>3.7694009913467195</v>
      </c>
      <c r="I14" s="168">
        <v>67365</v>
      </c>
      <c r="J14" s="173">
        <v>33682.5</v>
      </c>
      <c r="K14" s="172">
        <v>20209.5</v>
      </c>
      <c r="L14" s="163">
        <v>11174.900000000001</v>
      </c>
      <c r="M14" s="163">
        <v>14421.458280457675</v>
      </c>
      <c r="N14" s="163">
        <v>3246.5582804576734</v>
      </c>
      <c r="O14" s="163">
        <v>25356.23</v>
      </c>
      <c r="P14" s="163">
        <v>32579.69</v>
      </c>
      <c r="Q14" s="163">
        <v>7223.4599999999991</v>
      </c>
      <c r="R14" s="162"/>
    </row>
    <row r="15" spans="1:18" ht="15.95" customHeight="1" x14ac:dyDescent="0.2">
      <c r="A15" s="161" t="s">
        <v>46</v>
      </c>
      <c r="B15" s="162">
        <v>48802.96</v>
      </c>
      <c r="C15" s="162">
        <v>633.17999999999995</v>
      </c>
      <c r="D15" s="162">
        <v>98872.28</v>
      </c>
      <c r="E15" s="163">
        <v>2388251</v>
      </c>
      <c r="F15" s="164">
        <v>8</v>
      </c>
      <c r="G15" s="162">
        <v>19106</v>
      </c>
      <c r="H15" s="164">
        <f t="shared" si="0"/>
        <v>5.1749335287344289</v>
      </c>
      <c r="I15" s="172">
        <v>90086</v>
      </c>
      <c r="J15" s="173">
        <v>45043</v>
      </c>
      <c r="K15" s="172">
        <v>27025.8</v>
      </c>
      <c r="L15" s="163">
        <v>22015.64</v>
      </c>
      <c r="M15" s="163">
        <v>28411.71016714751</v>
      </c>
      <c r="N15" s="163">
        <v>6396.0701671475108</v>
      </c>
      <c r="O15" s="163">
        <v>51923.31</v>
      </c>
      <c r="P15" s="163">
        <v>72161.570000000007</v>
      </c>
      <c r="Q15" s="163">
        <v>20238.260000000009</v>
      </c>
      <c r="R15" s="162"/>
    </row>
    <row r="16" spans="1:18" ht="15.95" customHeight="1" x14ac:dyDescent="0.2">
      <c r="A16" s="161" t="s">
        <v>47</v>
      </c>
      <c r="B16" s="162">
        <v>1674366.27</v>
      </c>
      <c r="C16" s="165" t="s">
        <v>319</v>
      </c>
      <c r="D16" s="162">
        <v>3348732.54</v>
      </c>
      <c r="E16" s="163">
        <v>528360130</v>
      </c>
      <c r="F16" s="164">
        <v>8</v>
      </c>
      <c r="G16" s="162">
        <v>4226881</v>
      </c>
      <c r="H16" s="164">
        <f t="shared" si="0"/>
        <v>0.7922467038934855</v>
      </c>
      <c r="I16" s="168">
        <v>14287871</v>
      </c>
      <c r="J16" s="163">
        <v>7143935.5</v>
      </c>
      <c r="K16" s="168">
        <v>4286361.3</v>
      </c>
      <c r="L16" s="163">
        <v>2053912.96</v>
      </c>
      <c r="M16" s="163">
        <v>2650625.7024908969</v>
      </c>
      <c r="N16" s="163">
        <v>596712.74249089696</v>
      </c>
      <c r="O16" s="163">
        <v>2081620.23</v>
      </c>
      <c r="P16" s="163">
        <v>3188759.95</v>
      </c>
      <c r="Q16" s="163">
        <v>1107139.7200000002</v>
      </c>
      <c r="R16" s="162"/>
    </row>
    <row r="17" spans="1:18" ht="15.95" customHeight="1" x14ac:dyDescent="0.2">
      <c r="A17" s="161" t="s">
        <v>48</v>
      </c>
      <c r="B17" s="162">
        <v>2337143.16</v>
      </c>
      <c r="C17" s="165" t="s">
        <v>319</v>
      </c>
      <c r="D17" s="162">
        <v>4674286.32</v>
      </c>
      <c r="E17" s="163">
        <v>633142098</v>
      </c>
      <c r="F17" s="164">
        <v>8</v>
      </c>
      <c r="G17" s="162">
        <v>5065137</v>
      </c>
      <c r="H17" s="164">
        <f t="shared" si="0"/>
        <v>0.92283512173510807</v>
      </c>
      <c r="I17" s="168">
        <v>13345699</v>
      </c>
      <c r="J17" s="163">
        <v>6672849.5</v>
      </c>
      <c r="K17" s="172">
        <v>4003709.6999999997</v>
      </c>
      <c r="L17" s="163">
        <v>2214240.96</v>
      </c>
      <c r="M17" s="163">
        <v>2857365.21239181</v>
      </c>
      <c r="N17" s="163">
        <v>643124.25239181006</v>
      </c>
      <c r="O17" s="163">
        <v>2661233.81</v>
      </c>
      <c r="P17" s="163">
        <v>4080754.02</v>
      </c>
      <c r="Q17" s="163">
        <v>1419520.21</v>
      </c>
      <c r="R17" s="162"/>
    </row>
    <row r="18" spans="1:18" ht="15.95" customHeight="1" x14ac:dyDescent="0.2">
      <c r="A18" s="161" t="s">
        <v>49</v>
      </c>
      <c r="B18" s="162">
        <v>17832.2</v>
      </c>
      <c r="C18" s="165" t="s">
        <v>319</v>
      </c>
      <c r="D18" s="162">
        <v>35664.410000000003</v>
      </c>
      <c r="E18" s="163">
        <v>1456201</v>
      </c>
      <c r="F18" s="164">
        <v>5</v>
      </c>
      <c r="G18" s="162">
        <v>7281</v>
      </c>
      <c r="H18" s="164">
        <f t="shared" si="0"/>
        <v>4.8982845762944658</v>
      </c>
      <c r="I18" s="168">
        <v>52800</v>
      </c>
      <c r="J18" s="173">
        <v>26400</v>
      </c>
      <c r="K18" s="172">
        <v>15840</v>
      </c>
      <c r="L18" s="163">
        <v>7870.7</v>
      </c>
      <c r="M18" s="163">
        <v>10157.306164309059</v>
      </c>
      <c r="N18" s="163">
        <v>2286.6061643090588</v>
      </c>
      <c r="O18" s="163">
        <v>21309.539999999997</v>
      </c>
      <c r="P18" s="163">
        <v>26464.239999999998</v>
      </c>
      <c r="Q18" s="163">
        <v>5154.7000000000007</v>
      </c>
      <c r="R18" s="162"/>
    </row>
    <row r="19" spans="1:18" ht="15.95" customHeight="1" x14ac:dyDescent="0.2">
      <c r="A19" s="161" t="s">
        <v>50</v>
      </c>
      <c r="B19" s="162">
        <v>17741.09</v>
      </c>
      <c r="C19" s="165" t="s">
        <v>319</v>
      </c>
      <c r="D19" s="162">
        <v>35482.18</v>
      </c>
      <c r="E19" s="163">
        <v>812518</v>
      </c>
      <c r="F19" s="164">
        <v>8</v>
      </c>
      <c r="G19" s="162">
        <v>6500</v>
      </c>
      <c r="H19" s="164">
        <f t="shared" si="0"/>
        <v>5.4587969230769229</v>
      </c>
      <c r="I19" s="172">
        <v>27428</v>
      </c>
      <c r="J19" s="173">
        <v>13714</v>
      </c>
      <c r="K19" s="172">
        <v>8228.4</v>
      </c>
      <c r="L19" s="163">
        <v>5216.16</v>
      </c>
      <c r="M19" s="163">
        <v>6755.5668356961196</v>
      </c>
      <c r="N19" s="163">
        <v>1539.4068356961197</v>
      </c>
      <c r="O19" s="163">
        <v>18054.2</v>
      </c>
      <c r="P19" s="163">
        <v>21323.09</v>
      </c>
      <c r="Q19" s="163">
        <v>3268.8899999999994</v>
      </c>
      <c r="R19" s="162"/>
    </row>
    <row r="20" spans="1:18" ht="15.95" customHeight="1" x14ac:dyDescent="0.2">
      <c r="A20" s="161" t="s">
        <v>539</v>
      </c>
      <c r="B20" s="162">
        <v>345271.06</v>
      </c>
      <c r="C20" s="165" t="s">
        <v>319</v>
      </c>
      <c r="D20" s="162">
        <v>690542.12</v>
      </c>
      <c r="E20" s="163">
        <v>126055521</v>
      </c>
      <c r="F20" s="164">
        <v>5</v>
      </c>
      <c r="G20" s="162">
        <v>630278</v>
      </c>
      <c r="H20" s="164">
        <f t="shared" si="0"/>
        <v>1.0956151412551287</v>
      </c>
      <c r="I20" s="168">
        <v>2451494.3499999996</v>
      </c>
      <c r="J20" s="163">
        <v>1225747.1749999998</v>
      </c>
      <c r="K20" s="168">
        <v>735448.30499999982</v>
      </c>
      <c r="L20" s="163">
        <v>353437.98000000004</v>
      </c>
      <c r="M20" s="163">
        <v>456120.54096331249</v>
      </c>
      <c r="N20" s="163">
        <v>102682.56096331245</v>
      </c>
      <c r="O20" s="163">
        <v>444316.52</v>
      </c>
      <c r="P20" s="163">
        <v>681106.56</v>
      </c>
      <c r="Q20" s="163">
        <v>236790.04000000004</v>
      </c>
      <c r="R20" s="162"/>
    </row>
    <row r="21" spans="1:18" ht="15.95" customHeight="1" x14ac:dyDescent="0.2">
      <c r="A21" s="161" t="s">
        <v>52</v>
      </c>
      <c r="B21" s="162">
        <v>38968.089999999997</v>
      </c>
      <c r="C21" s="165" t="s">
        <v>319</v>
      </c>
      <c r="D21" s="162">
        <v>77936.19</v>
      </c>
      <c r="E21" s="163">
        <v>2750777</v>
      </c>
      <c r="F21" s="164">
        <v>5</v>
      </c>
      <c r="G21" s="162">
        <v>13754</v>
      </c>
      <c r="H21" s="164">
        <f t="shared" si="0"/>
        <v>5.6664381270903013</v>
      </c>
      <c r="I21" s="168">
        <v>117168</v>
      </c>
      <c r="J21" s="173">
        <v>58584</v>
      </c>
      <c r="K21" s="172">
        <v>35150.400000000001</v>
      </c>
      <c r="L21" s="163">
        <v>19862.32</v>
      </c>
      <c r="M21" s="163">
        <v>25632.824518421447</v>
      </c>
      <c r="N21" s="163">
        <v>5770.5045184214468</v>
      </c>
      <c r="O21" s="163">
        <v>50750.400000000001</v>
      </c>
      <c r="P21" s="163">
        <v>69530.11</v>
      </c>
      <c r="Q21" s="163">
        <v>18779.71</v>
      </c>
      <c r="R21" s="162"/>
    </row>
    <row r="22" spans="1:18" ht="15.95" customHeight="1" x14ac:dyDescent="0.2">
      <c r="A22" s="161" t="s">
        <v>53</v>
      </c>
      <c r="B22" s="162">
        <v>48224.72</v>
      </c>
      <c r="C22" s="162">
        <v>2420.0100000000002</v>
      </c>
      <c r="D22" s="162">
        <v>101289.46</v>
      </c>
      <c r="E22" s="163">
        <v>4497122</v>
      </c>
      <c r="F22" s="164">
        <v>8</v>
      </c>
      <c r="G22" s="162">
        <v>35977</v>
      </c>
      <c r="H22" s="164">
        <f t="shared" si="0"/>
        <v>2.8153948355894047</v>
      </c>
      <c r="I22" s="172">
        <v>99506</v>
      </c>
      <c r="J22" s="173">
        <v>49753</v>
      </c>
      <c r="K22" s="172">
        <v>29851.8</v>
      </c>
      <c r="L22" s="163">
        <v>24317.42</v>
      </c>
      <c r="M22" s="163">
        <v>31382.243101992615</v>
      </c>
      <c r="N22" s="163">
        <v>7064.823101992617</v>
      </c>
      <c r="O22" s="163">
        <v>55783.759999999995</v>
      </c>
      <c r="P22" s="163">
        <v>78137.989999999991</v>
      </c>
      <c r="Q22" s="163">
        <v>22354.229999999996</v>
      </c>
      <c r="R22" s="162"/>
    </row>
    <row r="23" spans="1:18" ht="15.95" customHeight="1" x14ac:dyDescent="0.2">
      <c r="A23" s="161" t="s">
        <v>54</v>
      </c>
      <c r="B23" s="162">
        <v>48433.599999999999</v>
      </c>
      <c r="C23" s="162">
        <v>2041.17</v>
      </c>
      <c r="D23" s="162">
        <v>100949.55</v>
      </c>
      <c r="E23" s="163">
        <v>6553379</v>
      </c>
      <c r="F23" s="164">
        <v>8</v>
      </c>
      <c r="G23" s="162">
        <v>52427</v>
      </c>
      <c r="H23" s="164">
        <f t="shared" si="0"/>
        <v>1.9255259694432258</v>
      </c>
      <c r="I23" s="168">
        <v>146600</v>
      </c>
      <c r="J23" s="173">
        <v>73300</v>
      </c>
      <c r="K23" s="172">
        <v>43980</v>
      </c>
      <c r="L23" s="163">
        <v>28178.5</v>
      </c>
      <c r="M23" s="163">
        <v>36365.072541087626</v>
      </c>
      <c r="N23" s="163">
        <v>8186.5725410876257</v>
      </c>
      <c r="O23" s="163">
        <v>47532.299999999996</v>
      </c>
      <c r="P23" s="163">
        <v>64701.27</v>
      </c>
      <c r="Q23" s="163">
        <v>17168.97</v>
      </c>
      <c r="R23" s="162"/>
    </row>
    <row r="24" spans="1:18" ht="15.95" customHeight="1" x14ac:dyDescent="0.2">
      <c r="A24" s="161" t="s">
        <v>55</v>
      </c>
      <c r="B24" s="162">
        <v>21140.95</v>
      </c>
      <c r="C24" s="165" t="s">
        <v>319</v>
      </c>
      <c r="D24" s="162">
        <v>42281.9</v>
      </c>
      <c r="E24" s="163">
        <v>889405</v>
      </c>
      <c r="F24" s="164">
        <v>8</v>
      </c>
      <c r="G24" s="162">
        <v>7115</v>
      </c>
      <c r="H24" s="164">
        <f t="shared" si="0"/>
        <v>5.9426423049894588</v>
      </c>
      <c r="I24" s="172">
        <v>27041</v>
      </c>
      <c r="J24" s="173">
        <v>13520.5</v>
      </c>
      <c r="K24" s="172">
        <v>8112.2999999999993</v>
      </c>
      <c r="L24" s="163">
        <v>6608.4000000000005</v>
      </c>
      <c r="M24" s="163">
        <v>8528.3042322972287</v>
      </c>
      <c r="N24" s="163">
        <v>1919.9042322972282</v>
      </c>
      <c r="O24" s="163">
        <v>23083.230000000003</v>
      </c>
      <c r="P24" s="163">
        <v>29158.11</v>
      </c>
      <c r="Q24" s="163">
        <v>6074.8799999999974</v>
      </c>
      <c r="R24" s="162"/>
    </row>
    <row r="25" spans="1:18" ht="15.95" customHeight="1" x14ac:dyDescent="0.2">
      <c r="A25" s="161" t="s">
        <v>56</v>
      </c>
      <c r="B25" s="162">
        <v>51194.71</v>
      </c>
      <c r="C25" s="165" t="s">
        <v>319</v>
      </c>
      <c r="D25" s="162">
        <v>102389.41</v>
      </c>
      <c r="E25" s="163">
        <v>3380983</v>
      </c>
      <c r="F25" s="164">
        <v>7.6269999999999998</v>
      </c>
      <c r="G25" s="162">
        <v>25787</v>
      </c>
      <c r="H25" s="164">
        <f t="shared" si="0"/>
        <v>3.9705824640322644</v>
      </c>
      <c r="I25" s="168">
        <v>161408</v>
      </c>
      <c r="J25" s="173">
        <v>80704</v>
      </c>
      <c r="K25" s="172">
        <v>48422.400000000001</v>
      </c>
      <c r="L25" s="163">
        <v>27361.759999999998</v>
      </c>
      <c r="M25" s="163">
        <v>35311.012467432913</v>
      </c>
      <c r="N25" s="163">
        <v>7949.2524674329143</v>
      </c>
      <c r="O25" s="163">
        <v>64248.69</v>
      </c>
      <c r="P25" s="163">
        <v>90119.039999999994</v>
      </c>
      <c r="Q25" s="163">
        <v>25870.349999999991</v>
      </c>
      <c r="R25" s="162"/>
    </row>
    <row r="26" spans="1:18" ht="15.95" customHeight="1" x14ac:dyDescent="0.2">
      <c r="A26" s="161" t="s">
        <v>57</v>
      </c>
      <c r="B26" s="162">
        <v>14050.76</v>
      </c>
      <c r="C26" s="165" t="s">
        <v>319</v>
      </c>
      <c r="D26" s="162">
        <v>28101.51</v>
      </c>
      <c r="E26" s="163">
        <v>489794</v>
      </c>
      <c r="F26" s="164">
        <v>8</v>
      </c>
      <c r="G26" s="162">
        <v>3918</v>
      </c>
      <c r="H26" s="164">
        <f t="shared" si="0"/>
        <v>7.1724119448698316</v>
      </c>
      <c r="I26" s="172">
        <v>24527</v>
      </c>
      <c r="J26" s="173">
        <v>12263.5</v>
      </c>
      <c r="K26" s="172">
        <v>7358.0999999999995</v>
      </c>
      <c r="L26" s="163">
        <v>3601.1800000000003</v>
      </c>
      <c r="M26" s="163">
        <v>4647.4466883866926</v>
      </c>
      <c r="N26" s="163">
        <v>1046.2666883866923</v>
      </c>
      <c r="O26" s="163">
        <v>15235.520000000002</v>
      </c>
      <c r="P26" s="163">
        <v>17117.989999999998</v>
      </c>
      <c r="Q26" s="163">
        <v>1882.4699999999957</v>
      </c>
      <c r="R26" s="162"/>
    </row>
    <row r="27" spans="1:18" ht="15.95" customHeight="1" x14ac:dyDescent="0.2">
      <c r="A27" s="161" t="s">
        <v>58</v>
      </c>
      <c r="B27" s="162">
        <v>102193.52</v>
      </c>
      <c r="C27" s="165" t="s">
        <v>319</v>
      </c>
      <c r="D27" s="162">
        <v>204387.05</v>
      </c>
      <c r="E27" s="163">
        <v>55441989</v>
      </c>
      <c r="F27" s="164">
        <v>8</v>
      </c>
      <c r="G27" s="162">
        <v>443536</v>
      </c>
      <c r="H27" s="164">
        <f t="shared" si="0"/>
        <v>0.46081276378918506</v>
      </c>
      <c r="I27" s="168">
        <v>3243573</v>
      </c>
      <c r="J27" s="163">
        <v>1621786.5</v>
      </c>
      <c r="K27" s="168">
        <v>973071.89999999991</v>
      </c>
      <c r="L27" s="163">
        <v>226987.36000000002</v>
      </c>
      <c r="M27" s="163">
        <v>292932.87683295092</v>
      </c>
      <c r="N27" s="163">
        <v>65945.516832950903</v>
      </c>
      <c r="O27" s="163">
        <v>316062.24999999994</v>
      </c>
      <c r="P27" s="163">
        <v>480900.27</v>
      </c>
      <c r="Q27" s="163">
        <v>164838.02000000008</v>
      </c>
      <c r="R27" s="162"/>
    </row>
    <row r="28" spans="1:18" ht="15.95" customHeight="1" x14ac:dyDescent="0.2">
      <c r="A28" s="161" t="s">
        <v>59</v>
      </c>
      <c r="B28" s="162">
        <v>56763.74</v>
      </c>
      <c r="C28" s="162">
        <v>2758.89</v>
      </c>
      <c r="D28" s="162">
        <v>119045.24</v>
      </c>
      <c r="E28" s="163">
        <v>9775289</v>
      </c>
      <c r="F28" s="164">
        <v>5</v>
      </c>
      <c r="G28" s="162">
        <v>48876</v>
      </c>
      <c r="H28" s="164">
        <f t="shared" si="0"/>
        <v>2.4356584008511337</v>
      </c>
      <c r="I28" s="168">
        <v>163502</v>
      </c>
      <c r="J28" s="173">
        <v>81751</v>
      </c>
      <c r="K28" s="172">
        <v>49050.6</v>
      </c>
      <c r="L28" s="163">
        <v>36457.56</v>
      </c>
      <c r="M28" s="163">
        <v>47049.408742224041</v>
      </c>
      <c r="N28" s="163">
        <v>10591.848742224043</v>
      </c>
      <c r="O28" s="163">
        <v>73904.58</v>
      </c>
      <c r="P28" s="163">
        <v>106888.18</v>
      </c>
      <c r="Q28" s="163">
        <v>32983.599999999991</v>
      </c>
      <c r="R28" s="162"/>
    </row>
    <row r="29" spans="1:18" ht="15.95" customHeight="1" x14ac:dyDescent="0.2">
      <c r="A29" s="161" t="s">
        <v>320</v>
      </c>
      <c r="B29" s="162">
        <v>22630.97</v>
      </c>
      <c r="C29" s="165" t="s">
        <v>319</v>
      </c>
      <c r="D29" s="162">
        <v>45261.94</v>
      </c>
      <c r="E29" s="163">
        <v>1206427</v>
      </c>
      <c r="F29" s="164">
        <v>8</v>
      </c>
      <c r="G29" s="162">
        <v>9651</v>
      </c>
      <c r="H29" s="164">
        <f t="shared" si="0"/>
        <v>4.689870479743032</v>
      </c>
      <c r="I29" s="168">
        <v>52776</v>
      </c>
      <c r="J29" s="173">
        <v>26388</v>
      </c>
      <c r="K29" s="172">
        <v>15832.8</v>
      </c>
      <c r="L29" s="163">
        <v>9429.9599999999991</v>
      </c>
      <c r="M29" s="163">
        <v>12169.602668558968</v>
      </c>
      <c r="N29" s="163">
        <v>2739.6426685589686</v>
      </c>
      <c r="O29" s="163">
        <v>20705.46</v>
      </c>
      <c r="P29" s="163">
        <v>25521.9</v>
      </c>
      <c r="Q29" s="163">
        <v>4816.4400000000023</v>
      </c>
      <c r="R29" s="162"/>
    </row>
    <row r="30" spans="1:18" ht="15.95" customHeight="1" x14ac:dyDescent="0.2">
      <c r="A30" s="161" t="s">
        <v>61</v>
      </c>
      <c r="B30" s="162">
        <v>17097.39</v>
      </c>
      <c r="C30" s="165" t="s">
        <v>319</v>
      </c>
      <c r="D30" s="162">
        <v>34194.79</v>
      </c>
      <c r="E30" s="163">
        <v>987391</v>
      </c>
      <c r="F30" s="164">
        <v>8</v>
      </c>
      <c r="G30" s="162">
        <v>7899</v>
      </c>
      <c r="H30" s="164">
        <f t="shared" si="0"/>
        <v>4.3290024053677678</v>
      </c>
      <c r="I30" s="168">
        <v>50361</v>
      </c>
      <c r="J30" s="173">
        <v>25180.5</v>
      </c>
      <c r="K30" s="172">
        <v>15108.3</v>
      </c>
      <c r="L30" s="163">
        <v>7239.5400000000009</v>
      </c>
      <c r="M30" s="163">
        <v>9342.8051983031437</v>
      </c>
      <c r="N30" s="163">
        <v>2103.2651983031428</v>
      </c>
      <c r="O30" s="163">
        <v>19284.310000000001</v>
      </c>
      <c r="P30" s="163">
        <v>23188.14</v>
      </c>
      <c r="Q30" s="163">
        <v>3903.8299999999981</v>
      </c>
      <c r="R30" s="162"/>
    </row>
    <row r="31" spans="1:18" ht="15.95" customHeight="1" x14ac:dyDescent="0.2">
      <c r="A31" s="161" t="s">
        <v>62</v>
      </c>
      <c r="B31" s="162">
        <v>15918.99</v>
      </c>
      <c r="C31" s="165" t="s">
        <v>319</v>
      </c>
      <c r="D31" s="162">
        <v>31837.98</v>
      </c>
      <c r="E31" s="163">
        <v>1139274</v>
      </c>
      <c r="F31" s="164">
        <v>8</v>
      </c>
      <c r="G31" s="162">
        <v>9114</v>
      </c>
      <c r="H31" s="164">
        <f t="shared" si="0"/>
        <v>3.4933048057932852</v>
      </c>
      <c r="I31" s="168">
        <v>48294</v>
      </c>
      <c r="J31" s="173">
        <v>24147</v>
      </c>
      <c r="K31" s="172">
        <v>14488.199999999999</v>
      </c>
      <c r="L31" s="163">
        <v>7091.0599999999995</v>
      </c>
      <c r="M31" s="163">
        <v>9151.157912184106</v>
      </c>
      <c r="N31" s="163">
        <v>2060.0979121841065</v>
      </c>
      <c r="O31" s="163">
        <v>18370.989999999998</v>
      </c>
      <c r="P31" s="163">
        <v>22077.690000000002</v>
      </c>
      <c r="Q31" s="163">
        <v>3706.7000000000044</v>
      </c>
      <c r="R31" s="162"/>
    </row>
    <row r="32" spans="1:18" ht="15.95" customHeight="1" x14ac:dyDescent="0.2">
      <c r="A32" s="161" t="s">
        <v>63</v>
      </c>
      <c r="B32" s="162">
        <v>26646.38</v>
      </c>
      <c r="C32" s="165" t="s">
        <v>319</v>
      </c>
      <c r="D32" s="162">
        <v>53292.77</v>
      </c>
      <c r="E32" s="163">
        <v>3429405</v>
      </c>
      <c r="F32" s="164">
        <v>8</v>
      </c>
      <c r="G32" s="162">
        <v>27435</v>
      </c>
      <c r="H32" s="164">
        <f t="shared" si="0"/>
        <v>1.9425102970657917</v>
      </c>
      <c r="I32" s="168">
        <v>113783</v>
      </c>
      <c r="J32" s="163">
        <v>56891.5</v>
      </c>
      <c r="K32" s="172">
        <v>34134.9</v>
      </c>
      <c r="L32" s="163">
        <v>16706.62</v>
      </c>
      <c r="M32" s="163">
        <v>21560.319688391872</v>
      </c>
      <c r="N32" s="163">
        <v>4853.6996883918728</v>
      </c>
      <c r="O32" s="163">
        <v>30010.210000000003</v>
      </c>
      <c r="P32" s="163">
        <v>38743.259999999995</v>
      </c>
      <c r="Q32" s="163">
        <v>8733.049999999992</v>
      </c>
      <c r="R32" s="162"/>
    </row>
    <row r="33" spans="1:18" ht="15.95" customHeight="1" x14ac:dyDescent="0.2">
      <c r="A33" s="161" t="s">
        <v>64</v>
      </c>
      <c r="B33" s="162">
        <v>703588.71</v>
      </c>
      <c r="C33" s="162">
        <v>89216.66</v>
      </c>
      <c r="D33" s="162">
        <v>1585610.76</v>
      </c>
      <c r="E33" s="163">
        <v>82075760</v>
      </c>
      <c r="F33" s="164">
        <v>8</v>
      </c>
      <c r="G33" s="162">
        <v>656606</v>
      </c>
      <c r="H33" s="164">
        <f t="shared" si="0"/>
        <v>2.4148587737547329</v>
      </c>
      <c r="I33" s="168">
        <v>2155866</v>
      </c>
      <c r="J33" s="173">
        <v>1077933</v>
      </c>
      <c r="K33" s="172">
        <v>646759.79999999993</v>
      </c>
      <c r="L33" s="163">
        <v>459877.77999999997</v>
      </c>
      <c r="M33" s="163">
        <v>593483.73328913364</v>
      </c>
      <c r="N33" s="163">
        <v>133605.95328913367</v>
      </c>
      <c r="O33" s="163">
        <v>633900</v>
      </c>
      <c r="P33" s="163">
        <v>974936.95</v>
      </c>
      <c r="Q33" s="163">
        <v>341036.94999999995</v>
      </c>
      <c r="R33" s="162"/>
    </row>
    <row r="34" spans="1:18" ht="15.95" customHeight="1" x14ac:dyDescent="0.2">
      <c r="A34" s="161" t="s">
        <v>65</v>
      </c>
      <c r="B34" s="162">
        <v>84708.93</v>
      </c>
      <c r="C34" s="165" t="s">
        <v>319</v>
      </c>
      <c r="D34" s="162">
        <v>169417.86</v>
      </c>
      <c r="E34" s="162">
        <v>26875712</v>
      </c>
      <c r="F34" s="166">
        <v>8</v>
      </c>
      <c r="G34" s="163">
        <v>215006</v>
      </c>
      <c r="H34" s="164">
        <f t="shared" si="0"/>
        <v>0.78796805670539416</v>
      </c>
      <c r="I34" s="168">
        <v>654696</v>
      </c>
      <c r="J34" s="163">
        <v>327348</v>
      </c>
      <c r="K34" s="168">
        <v>196408.8</v>
      </c>
      <c r="L34" s="163">
        <v>94114</v>
      </c>
      <c r="M34" s="163">
        <v>121456.46757794089</v>
      </c>
      <c r="N34" s="163">
        <v>27342.467577940886</v>
      </c>
      <c r="O34" s="163">
        <v>109696.27</v>
      </c>
      <c r="P34" s="163">
        <v>160962.20000000001</v>
      </c>
      <c r="Q34" s="163">
        <v>51265.930000000008</v>
      </c>
      <c r="R34" s="162"/>
    </row>
    <row r="35" spans="1:18" ht="15.95" customHeight="1" x14ac:dyDescent="0.2">
      <c r="A35" s="161" t="s">
        <v>321</v>
      </c>
      <c r="B35" s="162">
        <v>28242.38</v>
      </c>
      <c r="C35" s="165" t="s">
        <v>319</v>
      </c>
      <c r="D35" s="162">
        <v>56484.76</v>
      </c>
      <c r="E35" s="162">
        <v>539663</v>
      </c>
      <c r="F35" s="166">
        <v>8</v>
      </c>
      <c r="G35" s="163">
        <v>4317</v>
      </c>
      <c r="H35" s="164">
        <f t="shared" si="0"/>
        <v>13.084262219133658</v>
      </c>
      <c r="I35" s="172">
        <v>29237</v>
      </c>
      <c r="J35" s="173">
        <v>14618.5</v>
      </c>
      <c r="K35" s="172">
        <v>8771.1</v>
      </c>
      <c r="L35" s="163">
        <v>8538.9399999999987</v>
      </c>
      <c r="M35" s="163">
        <v>11019.718951844734</v>
      </c>
      <c r="N35" s="163">
        <v>2480.7789518447353</v>
      </c>
      <c r="O35" s="163">
        <v>21400.579999999994</v>
      </c>
      <c r="P35" s="163">
        <v>26481.9</v>
      </c>
      <c r="Q35" s="163">
        <v>5081.320000000007</v>
      </c>
      <c r="R35" s="162"/>
    </row>
    <row r="36" spans="1:18" ht="15.95" customHeight="1" x14ac:dyDescent="0.2">
      <c r="A36" s="161" t="s">
        <v>541</v>
      </c>
      <c r="B36" s="162">
        <v>838.88</v>
      </c>
      <c r="C36" s="165" t="s">
        <v>319</v>
      </c>
      <c r="D36" s="162">
        <v>1677.77</v>
      </c>
      <c r="E36" s="162">
        <v>102111</v>
      </c>
      <c r="F36" s="166">
        <v>8</v>
      </c>
      <c r="G36" s="163">
        <v>817</v>
      </c>
      <c r="H36" s="164">
        <f t="shared" si="0"/>
        <v>2.0535740514075886</v>
      </c>
      <c r="I36" s="168">
        <v>4893.45</v>
      </c>
      <c r="J36" s="163">
        <v>2446.7249999999999</v>
      </c>
      <c r="K36" s="172">
        <v>1468.0349999999999</v>
      </c>
      <c r="L36" s="163">
        <v>5828.7800000000007</v>
      </c>
      <c r="M36" s="163">
        <v>7522.1559801722751</v>
      </c>
      <c r="N36" s="163">
        <v>1693.3759801722745</v>
      </c>
      <c r="O36" s="163">
        <v>21449.46</v>
      </c>
      <c r="P36" s="163">
        <v>26631.77</v>
      </c>
      <c r="Q36" s="163">
        <v>5182.3100000000013</v>
      </c>
      <c r="R36" s="162"/>
    </row>
    <row r="37" spans="1:18" ht="15.95" customHeight="1" x14ac:dyDescent="0.2">
      <c r="A37" s="161" t="s">
        <v>542</v>
      </c>
      <c r="B37" s="162">
        <v>19065.29</v>
      </c>
      <c r="C37" s="165" t="s">
        <v>319</v>
      </c>
      <c r="D37" s="162">
        <v>38130.58</v>
      </c>
      <c r="E37" s="162">
        <v>1187934</v>
      </c>
      <c r="F37" s="166">
        <v>8</v>
      </c>
      <c r="G37" s="163">
        <v>9503</v>
      </c>
      <c r="H37" s="164">
        <f t="shared" si="0"/>
        <v>4.0124781647900667</v>
      </c>
      <c r="I37" s="168">
        <v>20964</v>
      </c>
      <c r="J37" s="163">
        <v>10482</v>
      </c>
      <c r="K37" s="168">
        <v>6289.2</v>
      </c>
      <c r="L37" s="163"/>
      <c r="M37" s="163"/>
      <c r="N37" s="163"/>
      <c r="O37" s="163"/>
      <c r="P37" s="163"/>
      <c r="Q37" s="163"/>
      <c r="R37" s="162"/>
    </row>
    <row r="38" spans="1:18" ht="15.95" customHeight="1" x14ac:dyDescent="0.2">
      <c r="A38" s="161" t="s">
        <v>68</v>
      </c>
      <c r="B38" s="162">
        <v>561979.03</v>
      </c>
      <c r="C38" s="165" t="s">
        <v>319</v>
      </c>
      <c r="D38" s="162">
        <v>1123958.07</v>
      </c>
      <c r="E38" s="162">
        <v>282574992</v>
      </c>
      <c r="F38" s="166">
        <v>8</v>
      </c>
      <c r="G38" s="163">
        <v>2260600</v>
      </c>
      <c r="H38" s="164">
        <f t="shared" si="0"/>
        <v>0.4971945810846678</v>
      </c>
      <c r="I38" s="168">
        <v>16662718</v>
      </c>
      <c r="J38" s="163">
        <v>8331359</v>
      </c>
      <c r="K38" s="168">
        <v>4998815.3999999994</v>
      </c>
      <c r="L38" s="163">
        <v>1106851.3199999998</v>
      </c>
      <c r="M38" s="163">
        <v>1428395.1352667264</v>
      </c>
      <c r="N38" s="163">
        <v>321543.81526672654</v>
      </c>
      <c r="O38" s="163">
        <v>1586863.94</v>
      </c>
      <c r="P38" s="163">
        <v>2395880.7000000002</v>
      </c>
      <c r="Q38" s="163">
        <v>809016.76000000024</v>
      </c>
      <c r="R38" s="162"/>
    </row>
    <row r="39" spans="1:18" ht="15.95" customHeight="1" x14ac:dyDescent="0.2">
      <c r="A39" s="161" t="s">
        <v>69</v>
      </c>
      <c r="B39" s="162">
        <v>17202.22</v>
      </c>
      <c r="C39" s="165" t="s">
        <v>319</v>
      </c>
      <c r="D39" s="162">
        <v>34404.449999999997</v>
      </c>
      <c r="E39" s="162">
        <v>1709757</v>
      </c>
      <c r="F39" s="166">
        <v>8</v>
      </c>
      <c r="G39" s="163">
        <v>13678</v>
      </c>
      <c r="H39" s="164">
        <f t="shared" si="0"/>
        <v>2.5153129112443335</v>
      </c>
      <c r="I39" s="168">
        <v>51056</v>
      </c>
      <c r="J39" s="173">
        <v>25528</v>
      </c>
      <c r="K39" s="172">
        <v>15316.8</v>
      </c>
      <c r="L39" s="163">
        <v>7610.82</v>
      </c>
      <c r="M39" s="163">
        <v>9821.9234136007417</v>
      </c>
      <c r="N39" s="163">
        <v>2211.103413600742</v>
      </c>
      <c r="O39" s="163">
        <v>21002.15</v>
      </c>
      <c r="P39" s="163">
        <v>25986.65</v>
      </c>
      <c r="Q39" s="163">
        <v>4984.5</v>
      </c>
      <c r="R39" s="162"/>
    </row>
    <row r="40" spans="1:18" ht="15.95" customHeight="1" x14ac:dyDescent="0.2">
      <c r="A40" s="161" t="s">
        <v>70</v>
      </c>
      <c r="B40" s="162">
        <v>56287.519999999997</v>
      </c>
      <c r="C40" s="165" t="s">
        <v>319</v>
      </c>
      <c r="D40" s="162">
        <v>112575.03</v>
      </c>
      <c r="E40" s="162">
        <v>17188375</v>
      </c>
      <c r="F40" s="166">
        <v>8</v>
      </c>
      <c r="G40" s="163">
        <v>137507</v>
      </c>
      <c r="H40" s="164">
        <f t="shared" si="0"/>
        <v>0.81868581235864357</v>
      </c>
      <c r="I40" s="168">
        <v>1366078</v>
      </c>
      <c r="J40" s="163">
        <v>683039</v>
      </c>
      <c r="K40" s="168">
        <v>409823.39999999997</v>
      </c>
      <c r="L40" s="163">
        <v>95599.060000000012</v>
      </c>
      <c r="M40" s="163">
        <v>123372.94043913127</v>
      </c>
      <c r="N40" s="163">
        <v>27773.880439131259</v>
      </c>
      <c r="O40" s="163">
        <v>141796.74</v>
      </c>
      <c r="P40" s="163">
        <v>211104.43</v>
      </c>
      <c r="Q40" s="163">
        <v>69307.69</v>
      </c>
      <c r="R40" s="162"/>
    </row>
    <row r="41" spans="1:18" ht="15.95" customHeight="1" x14ac:dyDescent="0.2">
      <c r="A41" s="161" t="s">
        <v>71</v>
      </c>
      <c r="B41" s="162">
        <v>13569.93</v>
      </c>
      <c r="C41" s="165" t="s">
        <v>319</v>
      </c>
      <c r="D41" s="162">
        <v>27139.85</v>
      </c>
      <c r="E41" s="162">
        <v>1479109</v>
      </c>
      <c r="F41" s="166">
        <v>8</v>
      </c>
      <c r="G41" s="163">
        <v>11833</v>
      </c>
      <c r="H41" s="164">
        <f t="shared" si="0"/>
        <v>2.293573058396011</v>
      </c>
      <c r="I41" s="168">
        <v>49089</v>
      </c>
      <c r="J41" s="173">
        <v>24544.5</v>
      </c>
      <c r="K41" s="172">
        <v>14726.699999999999</v>
      </c>
      <c r="L41" s="163">
        <v>5160.5200000000004</v>
      </c>
      <c r="M41" s="163">
        <v>6659.7431926366007</v>
      </c>
      <c r="N41" s="163">
        <v>1499.2231926366003</v>
      </c>
      <c r="O41" s="163">
        <v>17855.98</v>
      </c>
      <c r="P41" s="163">
        <v>21048.25</v>
      </c>
      <c r="Q41" s="163">
        <v>3192.2700000000004</v>
      </c>
      <c r="R41" s="162"/>
    </row>
    <row r="42" spans="1:18" ht="15.95" customHeight="1" x14ac:dyDescent="0.2">
      <c r="A42" s="161" t="s">
        <v>72</v>
      </c>
      <c r="B42" s="162">
        <v>394013.31</v>
      </c>
      <c r="C42" s="165" t="s">
        <v>319</v>
      </c>
      <c r="D42" s="162">
        <v>788026.62</v>
      </c>
      <c r="E42" s="162">
        <v>9758800</v>
      </c>
      <c r="F42" s="166">
        <v>8</v>
      </c>
      <c r="G42" s="163">
        <v>78070</v>
      </c>
      <c r="H42" s="164">
        <f t="shared" si="0"/>
        <v>10.093846804150122</v>
      </c>
      <c r="I42" s="168">
        <v>4419768</v>
      </c>
      <c r="J42" s="163">
        <v>2209884</v>
      </c>
      <c r="K42" s="168">
        <v>1325930.3999999999</v>
      </c>
      <c r="L42" s="163">
        <v>464629.94000000006</v>
      </c>
      <c r="M42" s="163">
        <v>599616.44644494285</v>
      </c>
      <c r="N42" s="163">
        <v>134986.50644494279</v>
      </c>
      <c r="O42" s="163">
        <v>542249.5</v>
      </c>
      <c r="P42" s="163">
        <v>829667.63</v>
      </c>
      <c r="Q42" s="163">
        <v>287418.13</v>
      </c>
      <c r="R42" s="162"/>
    </row>
    <row r="43" spans="1:18" ht="15.95" customHeight="1" x14ac:dyDescent="0.2">
      <c r="A43" s="161" t="s">
        <v>73</v>
      </c>
      <c r="B43" s="162">
        <v>124343.78</v>
      </c>
      <c r="C43" s="162">
        <v>10741.56</v>
      </c>
      <c r="D43" s="162">
        <v>270170.68</v>
      </c>
      <c r="E43" s="162">
        <v>85791151</v>
      </c>
      <c r="F43" s="166">
        <v>8</v>
      </c>
      <c r="G43" s="163">
        <v>686329</v>
      </c>
      <c r="H43" s="164">
        <f t="shared" si="0"/>
        <v>0.39364602107735502</v>
      </c>
      <c r="I43" s="168">
        <v>280591</v>
      </c>
      <c r="J43" s="173">
        <v>140295.5</v>
      </c>
      <c r="K43" s="172">
        <v>84177.3</v>
      </c>
      <c r="L43" s="163">
        <v>68571.400000000009</v>
      </c>
      <c r="M43" s="163">
        <v>88493.134365466191</v>
      </c>
      <c r="N43" s="163">
        <v>19921.734365466182</v>
      </c>
      <c r="O43" s="163">
        <v>130003.98</v>
      </c>
      <c r="P43" s="163">
        <v>193039.5</v>
      </c>
      <c r="Q43" s="163">
        <v>63035.520000000004</v>
      </c>
      <c r="R43" s="162"/>
    </row>
    <row r="44" spans="1:18" ht="15.95" customHeight="1" x14ac:dyDescent="0.2">
      <c r="A44" s="161" t="s">
        <v>74</v>
      </c>
      <c r="B44" s="162">
        <v>52371.82</v>
      </c>
      <c r="C44" s="165" t="s">
        <v>319</v>
      </c>
      <c r="D44" s="162">
        <v>104743.64</v>
      </c>
      <c r="E44" s="162">
        <v>8309561</v>
      </c>
      <c r="F44" s="166">
        <v>8</v>
      </c>
      <c r="G44" s="163">
        <v>66476</v>
      </c>
      <c r="H44" s="164">
        <f t="shared" si="0"/>
        <v>1.5756609904326373</v>
      </c>
      <c r="I44" s="168">
        <v>285669</v>
      </c>
      <c r="J44" s="163">
        <v>142834.5</v>
      </c>
      <c r="K44" s="172">
        <v>85700.7</v>
      </c>
      <c r="L44" s="163">
        <v>42583.32</v>
      </c>
      <c r="M44" s="163">
        <v>54954.8592946344</v>
      </c>
      <c r="N44" s="163">
        <v>12371.5392946344</v>
      </c>
      <c r="O44" s="163">
        <v>65368.150000000009</v>
      </c>
      <c r="P44" s="163">
        <v>93257</v>
      </c>
      <c r="Q44" s="163">
        <v>27888.849999999991</v>
      </c>
      <c r="R44" s="162"/>
    </row>
    <row r="45" spans="1:18" ht="15.95" customHeight="1" x14ac:dyDescent="0.2">
      <c r="A45" s="161" t="s">
        <v>75</v>
      </c>
      <c r="B45" s="162">
        <v>45945.57</v>
      </c>
      <c r="C45" s="165" t="s">
        <v>319</v>
      </c>
      <c r="D45" s="162">
        <v>91891.14</v>
      </c>
      <c r="E45" s="162">
        <v>3866529</v>
      </c>
      <c r="F45" s="166">
        <v>8</v>
      </c>
      <c r="G45" s="163">
        <v>30932</v>
      </c>
      <c r="H45" s="164">
        <f t="shared" si="0"/>
        <v>2.9707467994310099</v>
      </c>
      <c r="I45" s="168">
        <v>212649</v>
      </c>
      <c r="J45" s="163">
        <v>106324.5</v>
      </c>
      <c r="K45" s="172">
        <v>63794.7</v>
      </c>
      <c r="L45" s="163">
        <v>31222.82</v>
      </c>
      <c r="M45" s="163">
        <v>40293.841906527923</v>
      </c>
      <c r="N45" s="163">
        <v>9071.0219065279234</v>
      </c>
      <c r="O45" s="163">
        <v>43052.42</v>
      </c>
      <c r="P45" s="163">
        <v>59373.51</v>
      </c>
      <c r="Q45" s="163">
        <v>16321.090000000004</v>
      </c>
      <c r="R45" s="162"/>
    </row>
    <row r="46" spans="1:18" ht="15.95" customHeight="1" x14ac:dyDescent="0.2">
      <c r="A46" s="161" t="s">
        <v>76</v>
      </c>
      <c r="B46" s="162">
        <v>12232.3</v>
      </c>
      <c r="C46" s="165" t="s">
        <v>319</v>
      </c>
      <c r="D46" s="162">
        <v>24464.6</v>
      </c>
      <c r="E46" s="162">
        <v>403064</v>
      </c>
      <c r="F46" s="166">
        <v>8</v>
      </c>
      <c r="G46" s="163">
        <v>3225</v>
      </c>
      <c r="H46" s="164">
        <f t="shared" si="0"/>
        <v>7.5859224806201544</v>
      </c>
      <c r="I46" s="172">
        <v>15442</v>
      </c>
      <c r="J46" s="173">
        <v>7721</v>
      </c>
      <c r="K46" s="172">
        <v>4632.5999999999995</v>
      </c>
      <c r="L46" s="163">
        <v>2301.8000000000002</v>
      </c>
      <c r="M46" s="163">
        <v>2970.5329348451023</v>
      </c>
      <c r="N46" s="163">
        <v>668.73293484510214</v>
      </c>
      <c r="O46" s="163">
        <v>14722.599999999999</v>
      </c>
      <c r="P46" s="163">
        <v>16230.11</v>
      </c>
      <c r="Q46" s="163">
        <v>1507.510000000002</v>
      </c>
      <c r="R46" s="162"/>
    </row>
    <row r="47" spans="1:18" ht="15.95" customHeight="1" x14ac:dyDescent="0.2">
      <c r="A47" s="161" t="s">
        <v>77</v>
      </c>
      <c r="B47" s="162">
        <v>34794.71</v>
      </c>
      <c r="C47" s="165" t="s">
        <v>319</v>
      </c>
      <c r="D47" s="162">
        <v>69589.429999999993</v>
      </c>
      <c r="E47" s="162">
        <v>2428267</v>
      </c>
      <c r="F47" s="166">
        <v>8</v>
      </c>
      <c r="G47" s="163">
        <v>19426</v>
      </c>
      <c r="H47" s="164">
        <f t="shared" si="0"/>
        <v>3.5822830227530109</v>
      </c>
      <c r="I47" s="168">
        <v>76756</v>
      </c>
      <c r="J47" s="173">
        <v>38378</v>
      </c>
      <c r="K47" s="172">
        <v>23026.799999999999</v>
      </c>
      <c r="L47" s="163">
        <v>17114.98</v>
      </c>
      <c r="M47" s="163">
        <v>22087.349725219232</v>
      </c>
      <c r="N47" s="163">
        <v>4972.3697252192324</v>
      </c>
      <c r="O47" s="163">
        <v>42652.770000000004</v>
      </c>
      <c r="P47" s="163">
        <v>58341.69</v>
      </c>
      <c r="Q47" s="163">
        <v>15688.919999999998</v>
      </c>
      <c r="R47" s="162"/>
    </row>
    <row r="48" spans="1:18" ht="15.95" customHeight="1" x14ac:dyDescent="0.2">
      <c r="A48" s="161" t="s">
        <v>78</v>
      </c>
      <c r="B48" s="162">
        <v>25817.49</v>
      </c>
      <c r="C48" s="165" t="s">
        <v>319</v>
      </c>
      <c r="D48" s="162">
        <v>51634.98</v>
      </c>
      <c r="E48" s="162">
        <v>3443873</v>
      </c>
      <c r="F48" s="166">
        <v>8</v>
      </c>
      <c r="G48" s="163">
        <v>27551</v>
      </c>
      <c r="H48" s="164">
        <f t="shared" si="0"/>
        <v>1.874159921599942</v>
      </c>
      <c r="I48" s="168">
        <v>72366</v>
      </c>
      <c r="J48" s="173">
        <v>36183</v>
      </c>
      <c r="K48" s="172">
        <v>21709.8</v>
      </c>
      <c r="L48" s="163">
        <v>14163.48</v>
      </c>
      <c r="M48" s="163">
        <v>18302.315824368212</v>
      </c>
      <c r="N48" s="163">
        <v>4138.8358243682123</v>
      </c>
      <c r="O48" s="163">
        <v>41254.42</v>
      </c>
      <c r="P48" s="163">
        <v>55347.82</v>
      </c>
      <c r="Q48" s="163">
        <v>14093.400000000001</v>
      </c>
      <c r="R48" s="162"/>
    </row>
    <row r="49" spans="1:18" ht="15.95" customHeight="1" x14ac:dyDescent="0.2">
      <c r="A49" s="161" t="s">
        <v>79</v>
      </c>
      <c r="B49" s="162">
        <v>172760.15</v>
      </c>
      <c r="C49" s="165" t="s">
        <v>319</v>
      </c>
      <c r="D49" s="162">
        <v>345520.31</v>
      </c>
      <c r="E49" s="162">
        <v>254621491</v>
      </c>
      <c r="F49" s="167" t="s">
        <v>530</v>
      </c>
      <c r="G49" s="169" t="s">
        <v>530</v>
      </c>
      <c r="H49" s="169" t="s">
        <v>530</v>
      </c>
      <c r="I49" s="168">
        <v>5715375</v>
      </c>
      <c r="J49" s="163">
        <v>2857687.5</v>
      </c>
      <c r="K49" s="168">
        <v>1714612.5</v>
      </c>
      <c r="L49" s="163">
        <v>357187.72</v>
      </c>
      <c r="M49" s="163">
        <v>460959.63493781822</v>
      </c>
      <c r="N49" s="163">
        <v>103771.91493781825</v>
      </c>
      <c r="O49" s="163">
        <v>511577</v>
      </c>
      <c r="P49" s="163">
        <v>766518.72</v>
      </c>
      <c r="Q49" s="163">
        <v>254941.71999999997</v>
      </c>
      <c r="R49" s="162"/>
    </row>
    <row r="50" spans="1:18" ht="15.95" customHeight="1" x14ac:dyDescent="0.2">
      <c r="A50" s="161" t="s">
        <v>80</v>
      </c>
      <c r="B50" s="162">
        <v>19135.03</v>
      </c>
      <c r="C50" s="165" t="s">
        <v>319</v>
      </c>
      <c r="D50" s="162">
        <v>38270.06</v>
      </c>
      <c r="E50" s="162">
        <v>1790891</v>
      </c>
      <c r="F50" s="166">
        <v>8</v>
      </c>
      <c r="G50" s="163">
        <v>14327</v>
      </c>
      <c r="H50" s="164">
        <f t="shared" ref="H50:H57" si="1">D50/G50</f>
        <v>2.6711844768618689</v>
      </c>
      <c r="I50" s="168">
        <v>72011</v>
      </c>
      <c r="J50" s="173">
        <v>36005.5</v>
      </c>
      <c r="K50" s="172">
        <v>21603.3</v>
      </c>
      <c r="L50" s="163">
        <v>9764.119999999999</v>
      </c>
      <c r="M50" s="163">
        <v>12600.809062326805</v>
      </c>
      <c r="N50" s="163">
        <v>2836.6890623268064</v>
      </c>
      <c r="O50" s="163">
        <v>24886.13</v>
      </c>
      <c r="P50" s="163">
        <v>31863.06</v>
      </c>
      <c r="Q50" s="163">
        <v>6976.93</v>
      </c>
      <c r="R50" s="162"/>
    </row>
    <row r="51" spans="1:18" ht="15.95" customHeight="1" x14ac:dyDescent="0.2">
      <c r="A51" s="161" t="s">
        <v>81</v>
      </c>
      <c r="B51" s="162">
        <v>145239.67999999999</v>
      </c>
      <c r="C51" s="162">
        <v>9069.3799999999992</v>
      </c>
      <c r="D51" s="162">
        <v>308618.13</v>
      </c>
      <c r="E51" s="162">
        <v>17093963</v>
      </c>
      <c r="F51" s="166">
        <v>7.6269999999999998</v>
      </c>
      <c r="G51" s="163">
        <v>130376</v>
      </c>
      <c r="H51" s="164">
        <f t="shared" si="1"/>
        <v>2.3671391206970607</v>
      </c>
      <c r="I51" s="168">
        <v>581681</v>
      </c>
      <c r="J51" s="173">
        <v>290840.5</v>
      </c>
      <c r="K51" s="172">
        <v>174504.3</v>
      </c>
      <c r="L51" s="163">
        <v>98606.22</v>
      </c>
      <c r="M51" s="163">
        <v>127253.7979830418</v>
      </c>
      <c r="N51" s="163">
        <v>28647.577983041803</v>
      </c>
      <c r="O51" s="163">
        <v>192482.38</v>
      </c>
      <c r="P51" s="163">
        <v>285713.95</v>
      </c>
      <c r="Q51" s="163">
        <v>93231.57</v>
      </c>
      <c r="R51" s="162"/>
    </row>
    <row r="52" spans="1:18" ht="15.95" customHeight="1" x14ac:dyDescent="0.2">
      <c r="A52" s="161" t="s">
        <v>82</v>
      </c>
      <c r="B52" s="162">
        <v>13997.6</v>
      </c>
      <c r="C52" s="165" t="s">
        <v>319</v>
      </c>
      <c r="D52" s="162">
        <v>27995.200000000001</v>
      </c>
      <c r="E52" s="162">
        <v>731479</v>
      </c>
      <c r="F52" s="166">
        <v>8</v>
      </c>
      <c r="G52" s="163">
        <v>5852</v>
      </c>
      <c r="H52" s="164">
        <f t="shared" si="1"/>
        <v>4.7838687628161312</v>
      </c>
      <c r="I52" s="172">
        <v>19116</v>
      </c>
      <c r="J52" s="173">
        <v>9558</v>
      </c>
      <c r="K52" s="172">
        <v>5734.8</v>
      </c>
      <c r="L52" s="163">
        <v>3415.58</v>
      </c>
      <c r="M52" s="163">
        <v>4407.8875807378936</v>
      </c>
      <c r="N52" s="163">
        <v>992.30758073789366</v>
      </c>
      <c r="O52" s="163">
        <v>15153.159999999998</v>
      </c>
      <c r="P52" s="163">
        <v>16897.7</v>
      </c>
      <c r="Q52" s="163">
        <v>1744.5400000000027</v>
      </c>
      <c r="R52" s="162"/>
    </row>
    <row r="53" spans="1:18" ht="15.95" customHeight="1" x14ac:dyDescent="0.2">
      <c r="A53" s="161" t="s">
        <v>324</v>
      </c>
      <c r="B53" s="162">
        <v>37474.199999999997</v>
      </c>
      <c r="C53" s="165" t="s">
        <v>319</v>
      </c>
      <c r="D53" s="162">
        <v>74948.399999999994</v>
      </c>
      <c r="E53" s="162">
        <v>3388520</v>
      </c>
      <c r="F53" s="166">
        <v>8</v>
      </c>
      <c r="G53" s="163">
        <v>27108</v>
      </c>
      <c r="H53" s="164">
        <f t="shared" si="1"/>
        <v>2.7648074369189906</v>
      </c>
      <c r="I53" s="168">
        <v>120672</v>
      </c>
      <c r="J53" s="173">
        <v>60336</v>
      </c>
      <c r="K53" s="172">
        <v>36201.599999999999</v>
      </c>
      <c r="L53" s="163">
        <v>20456.36</v>
      </c>
      <c r="M53" s="163">
        <v>26399.413662897605</v>
      </c>
      <c r="N53" s="163">
        <v>5943.0536628976042</v>
      </c>
      <c r="O53" s="163">
        <v>51819.590000000011</v>
      </c>
      <c r="P53" s="163">
        <v>71160.91</v>
      </c>
      <c r="Q53" s="163">
        <v>19341.319999999992</v>
      </c>
      <c r="R53" s="162"/>
    </row>
    <row r="54" spans="1:18" ht="15.95" customHeight="1" x14ac:dyDescent="0.2">
      <c r="A54" s="161" t="s">
        <v>325</v>
      </c>
      <c r="B54" s="162">
        <v>52264.35</v>
      </c>
      <c r="C54" s="165" t="s">
        <v>319</v>
      </c>
      <c r="D54" s="162">
        <v>104528.7</v>
      </c>
      <c r="E54" s="162">
        <v>1120827</v>
      </c>
      <c r="F54" s="166">
        <v>8</v>
      </c>
      <c r="G54" s="163">
        <v>8967</v>
      </c>
      <c r="H54" s="164">
        <f t="shared" si="1"/>
        <v>11.657042489126798</v>
      </c>
      <c r="I54" s="172">
        <v>56949</v>
      </c>
      <c r="J54" s="173">
        <v>28474.5</v>
      </c>
      <c r="K54" s="172">
        <v>17084.7</v>
      </c>
      <c r="L54" s="163">
        <v>16632.400000000001</v>
      </c>
      <c r="M54" s="163">
        <v>21464.496045332351</v>
      </c>
      <c r="N54" s="163">
        <v>4832.0960453323496</v>
      </c>
      <c r="O54" s="163">
        <v>33310.67</v>
      </c>
      <c r="P54" s="163">
        <v>43208.229999999996</v>
      </c>
      <c r="Q54" s="163">
        <v>9897.5599999999977</v>
      </c>
      <c r="R54" s="162"/>
    </row>
    <row r="55" spans="1:18" ht="15.95" customHeight="1" x14ac:dyDescent="0.2">
      <c r="A55" s="161" t="s">
        <v>86</v>
      </c>
      <c r="B55" s="162">
        <v>380954.96</v>
      </c>
      <c r="C55" s="162">
        <v>41083.47</v>
      </c>
      <c r="D55" s="162">
        <v>844076.87</v>
      </c>
      <c r="E55" s="162">
        <v>65856854</v>
      </c>
      <c r="F55" s="166">
        <v>8</v>
      </c>
      <c r="G55" s="163">
        <v>526855</v>
      </c>
      <c r="H55" s="164">
        <f t="shared" si="1"/>
        <v>1.6021046967381918</v>
      </c>
      <c r="I55" s="168">
        <v>1245414</v>
      </c>
      <c r="J55" s="173">
        <v>622707</v>
      </c>
      <c r="K55" s="172">
        <v>373624.2</v>
      </c>
      <c r="L55" s="163">
        <v>284217.92</v>
      </c>
      <c r="M55" s="163">
        <v>363986.10816158453</v>
      </c>
      <c r="N55" s="163">
        <v>79768.188161584549</v>
      </c>
      <c r="O55" s="163">
        <v>468911.97</v>
      </c>
      <c r="P55" s="163">
        <v>723513.66</v>
      </c>
      <c r="Q55" s="163">
        <v>254601.69000000006</v>
      </c>
      <c r="R55" s="162"/>
    </row>
    <row r="56" spans="1:18" ht="15.95" customHeight="1" x14ac:dyDescent="0.2">
      <c r="A56" s="161" t="s">
        <v>87</v>
      </c>
      <c r="B56" s="162">
        <v>2049541.66</v>
      </c>
      <c r="C56" s="162">
        <v>338752.75</v>
      </c>
      <c r="D56" s="162">
        <v>4776588.82</v>
      </c>
      <c r="E56" s="162">
        <v>231028888</v>
      </c>
      <c r="F56" s="166">
        <v>8</v>
      </c>
      <c r="G56" s="163">
        <v>1848231</v>
      </c>
      <c r="H56" s="164">
        <f t="shared" si="1"/>
        <v>2.5844111585618901</v>
      </c>
      <c r="I56" s="172">
        <v>4540491</v>
      </c>
      <c r="J56" s="173">
        <v>2270245.5</v>
      </c>
      <c r="K56" s="172">
        <v>1362147.3</v>
      </c>
      <c r="L56" s="163">
        <v>1144032.8799999999</v>
      </c>
      <c r="M56" s="163">
        <v>1476402.7804395456</v>
      </c>
      <c r="N56" s="163">
        <v>332369.90043954575</v>
      </c>
      <c r="O56" s="163">
        <v>714758.4</v>
      </c>
      <c r="P56" s="163">
        <v>1089640.6093225603</v>
      </c>
      <c r="Q56" s="163">
        <v>374882.20932256023</v>
      </c>
      <c r="R56" s="162"/>
    </row>
    <row r="57" spans="1:18" ht="15.95" customHeight="1" x14ac:dyDescent="0.2">
      <c r="A57" s="161" t="s">
        <v>88</v>
      </c>
      <c r="B57" s="162">
        <v>45345.36</v>
      </c>
      <c r="C57" s="162">
        <v>2038.56</v>
      </c>
      <c r="D57" s="162">
        <v>94767.85</v>
      </c>
      <c r="E57" s="162">
        <v>2854840</v>
      </c>
      <c r="F57" s="166">
        <v>8</v>
      </c>
      <c r="G57" s="163">
        <v>22839</v>
      </c>
      <c r="H57" s="164">
        <f t="shared" si="1"/>
        <v>4.1493870134419195</v>
      </c>
      <c r="I57" s="172">
        <v>59491</v>
      </c>
      <c r="J57" s="173">
        <v>29745.5</v>
      </c>
      <c r="K57" s="172">
        <v>17847.3</v>
      </c>
      <c r="L57" s="163">
        <v>17374.859999999997</v>
      </c>
      <c r="M57" s="163">
        <v>22422.732475927547</v>
      </c>
      <c r="N57" s="163">
        <v>5047.8724759275501</v>
      </c>
      <c r="O57" s="163">
        <v>34128.11</v>
      </c>
      <c r="P57" s="163">
        <v>44467.520000000004</v>
      </c>
      <c r="Q57" s="163">
        <v>10339.410000000003</v>
      </c>
      <c r="R57" s="162"/>
    </row>
    <row r="58" spans="1:18" ht="15.95" customHeight="1" x14ac:dyDescent="0.2">
      <c r="A58" s="161" t="s">
        <v>89</v>
      </c>
      <c r="B58" s="162">
        <v>5032.8</v>
      </c>
      <c r="C58" s="165" t="s">
        <v>319</v>
      </c>
      <c r="D58" s="162">
        <v>10065.61</v>
      </c>
      <c r="E58" s="162">
        <v>221878</v>
      </c>
      <c r="F58" s="167" t="s">
        <v>530</v>
      </c>
      <c r="G58" s="169" t="s">
        <v>530</v>
      </c>
      <c r="H58" s="169" t="s">
        <v>530</v>
      </c>
      <c r="I58" s="172">
        <v>2122</v>
      </c>
      <c r="J58" s="173">
        <v>1061</v>
      </c>
      <c r="K58" s="172">
        <v>636.6</v>
      </c>
      <c r="L58" s="163">
        <v>148.5</v>
      </c>
      <c r="M58" s="163">
        <v>191.64728611903888</v>
      </c>
      <c r="N58" s="163">
        <v>43.147286119038881</v>
      </c>
      <c r="O58" s="163">
        <v>12196.97</v>
      </c>
      <c r="P58" s="163">
        <v>12304.51</v>
      </c>
      <c r="Q58" s="163">
        <v>107.54000000000087</v>
      </c>
      <c r="R58" s="162"/>
    </row>
    <row r="59" spans="1:18" ht="15.95" customHeight="1" x14ac:dyDescent="0.2">
      <c r="A59" s="161" t="s">
        <v>90</v>
      </c>
      <c r="B59" s="162">
        <v>158292.63</v>
      </c>
      <c r="C59" s="162">
        <v>13813.94</v>
      </c>
      <c r="D59" s="162">
        <v>344213.13</v>
      </c>
      <c r="E59" s="162">
        <v>11352129</v>
      </c>
      <c r="F59" s="166">
        <v>8</v>
      </c>
      <c r="G59" s="163">
        <v>90817</v>
      </c>
      <c r="H59" s="164">
        <f t="shared" ref="H59:H96" si="2">D59/G59</f>
        <v>3.7901838862767985</v>
      </c>
      <c r="I59" s="168">
        <v>358524</v>
      </c>
      <c r="J59" s="173">
        <v>179262</v>
      </c>
      <c r="K59" s="172">
        <v>107557.2</v>
      </c>
      <c r="L59" s="163">
        <v>87616.98</v>
      </c>
      <c r="M59" s="163">
        <v>113071.89881023293</v>
      </c>
      <c r="N59" s="163">
        <v>25454.918810232935</v>
      </c>
      <c r="O59" s="163">
        <v>161946.08000000002</v>
      </c>
      <c r="P59" s="163">
        <v>242489.56</v>
      </c>
      <c r="Q59" s="163">
        <v>80543.479999999981</v>
      </c>
      <c r="R59" s="162"/>
    </row>
    <row r="60" spans="1:18" ht="15.95" customHeight="1" x14ac:dyDescent="0.2">
      <c r="A60" s="161" t="s">
        <v>91</v>
      </c>
      <c r="B60" s="162">
        <v>74166.509999999995</v>
      </c>
      <c r="C60" s="165" t="s">
        <v>319</v>
      </c>
      <c r="D60" s="162">
        <v>148333.01</v>
      </c>
      <c r="E60" s="162">
        <v>8302179</v>
      </c>
      <c r="F60" s="166">
        <v>8</v>
      </c>
      <c r="G60" s="163">
        <v>66417</v>
      </c>
      <c r="H60" s="164">
        <f t="shared" si="2"/>
        <v>2.2333590797536775</v>
      </c>
      <c r="I60" s="168">
        <v>343540</v>
      </c>
      <c r="J60" s="163">
        <v>171770</v>
      </c>
      <c r="K60" s="172">
        <v>103062</v>
      </c>
      <c r="L60" s="163">
        <v>58176.2</v>
      </c>
      <c r="M60" s="163">
        <v>75077.824337133468</v>
      </c>
      <c r="N60" s="163">
        <v>16901.624337133471</v>
      </c>
      <c r="O60" s="163">
        <v>174462.97</v>
      </c>
      <c r="P60" s="163">
        <v>263848.88</v>
      </c>
      <c r="Q60" s="163">
        <v>89385.91</v>
      </c>
      <c r="R60" s="162"/>
    </row>
    <row r="61" spans="1:18" ht="15.95" customHeight="1" x14ac:dyDescent="0.2">
      <c r="A61" s="161" t="s">
        <v>92</v>
      </c>
      <c r="B61" s="162">
        <v>131960.03</v>
      </c>
      <c r="C61" s="162">
        <v>11265.63</v>
      </c>
      <c r="D61" s="162">
        <v>286451.33</v>
      </c>
      <c r="E61" s="162">
        <v>12241432</v>
      </c>
      <c r="F61" s="166">
        <v>8</v>
      </c>
      <c r="G61" s="163">
        <v>97931</v>
      </c>
      <c r="H61" s="164">
        <f t="shared" si="2"/>
        <v>2.9250322165606399</v>
      </c>
      <c r="I61" s="168">
        <v>366186</v>
      </c>
      <c r="J61" s="173">
        <v>183093</v>
      </c>
      <c r="K61" s="172">
        <v>109855.8</v>
      </c>
      <c r="L61" s="163">
        <v>78112.739999999991</v>
      </c>
      <c r="M61" s="163">
        <v>100806.47249861444</v>
      </c>
      <c r="N61" s="163">
        <v>22693.732498614452</v>
      </c>
      <c r="O61" s="163">
        <v>120123.57999999999</v>
      </c>
      <c r="P61" s="163">
        <v>179274.35</v>
      </c>
      <c r="Q61" s="163">
        <v>59150.770000000019</v>
      </c>
      <c r="R61" s="162"/>
    </row>
    <row r="62" spans="1:18" ht="15.95" customHeight="1" x14ac:dyDescent="0.2">
      <c r="A62" s="161" t="s">
        <v>93</v>
      </c>
      <c r="B62" s="162">
        <v>17162.47</v>
      </c>
      <c r="C62" s="165" t="s">
        <v>319</v>
      </c>
      <c r="D62" s="162">
        <v>34324.93</v>
      </c>
      <c r="E62" s="162">
        <v>574172</v>
      </c>
      <c r="F62" s="166">
        <v>8</v>
      </c>
      <c r="G62" s="163">
        <v>4593</v>
      </c>
      <c r="H62" s="164">
        <f t="shared" si="2"/>
        <v>7.4733137382974091</v>
      </c>
      <c r="I62" s="172">
        <v>17318</v>
      </c>
      <c r="J62" s="173">
        <v>8659</v>
      </c>
      <c r="K62" s="172">
        <v>5195.3999999999996</v>
      </c>
      <c r="L62" s="163">
        <v>4232.34</v>
      </c>
      <c r="M62" s="163">
        <v>5461.9476543926075</v>
      </c>
      <c r="N62" s="163">
        <v>1229.6076543926074</v>
      </c>
      <c r="O62" s="163">
        <v>19098.23</v>
      </c>
      <c r="P62" s="163">
        <v>22988.9</v>
      </c>
      <c r="Q62" s="163">
        <v>3890.6700000000019</v>
      </c>
      <c r="R62" s="162"/>
    </row>
    <row r="63" spans="1:18" ht="15.95" customHeight="1" x14ac:dyDescent="0.2">
      <c r="A63" s="161" t="s">
        <v>94</v>
      </c>
      <c r="B63" s="162">
        <v>13895.79</v>
      </c>
      <c r="C63" s="165" t="s">
        <v>319</v>
      </c>
      <c r="D63" s="162">
        <v>27791.58</v>
      </c>
      <c r="E63" s="162">
        <v>518417</v>
      </c>
      <c r="F63" s="166">
        <v>8</v>
      </c>
      <c r="G63" s="163">
        <v>4147</v>
      </c>
      <c r="H63" s="164">
        <f t="shared" si="2"/>
        <v>6.701610802990114</v>
      </c>
      <c r="I63" s="174">
        <v>20828</v>
      </c>
      <c r="J63" s="173">
        <v>10414</v>
      </c>
      <c r="K63" s="172">
        <v>6248.4</v>
      </c>
      <c r="L63" s="163">
        <v>3526.98</v>
      </c>
      <c r="M63" s="163">
        <v>4551.6230453271728</v>
      </c>
      <c r="N63" s="163">
        <v>1024.6430453271728</v>
      </c>
      <c r="O63" s="163">
        <v>21667.52</v>
      </c>
      <c r="P63" s="163">
        <v>27086.559999999998</v>
      </c>
      <c r="Q63" s="163">
        <v>5419.0399999999972</v>
      </c>
      <c r="R63" s="162"/>
    </row>
    <row r="64" spans="1:18" ht="15.95" customHeight="1" x14ac:dyDescent="0.2">
      <c r="A64" s="161" t="s">
        <v>537</v>
      </c>
      <c r="B64" s="162">
        <v>32649.01</v>
      </c>
      <c r="C64" s="165" t="s">
        <v>319</v>
      </c>
      <c r="D64" s="162">
        <v>65298.02</v>
      </c>
      <c r="E64" s="162">
        <v>5910224</v>
      </c>
      <c r="F64" s="166">
        <v>8</v>
      </c>
      <c r="G64" s="163">
        <v>47282</v>
      </c>
      <c r="H64" s="164">
        <f t="shared" si="2"/>
        <v>1.3810333742227485</v>
      </c>
      <c r="I64" s="168">
        <v>837482.05</v>
      </c>
      <c r="J64" s="163">
        <v>418741.02500000002</v>
      </c>
      <c r="K64" s="168">
        <v>251244.61499999999</v>
      </c>
      <c r="L64" s="163">
        <v>40170.14</v>
      </c>
      <c r="M64" s="163">
        <v>51840.590895200017</v>
      </c>
      <c r="N64" s="163">
        <v>11670.450895200018</v>
      </c>
      <c r="O64" s="163">
        <v>105481.56999999999</v>
      </c>
      <c r="P64" s="163">
        <v>157145.53</v>
      </c>
      <c r="Q64" s="163">
        <v>51663.960000000006</v>
      </c>
      <c r="R64" s="162"/>
    </row>
    <row r="65" spans="1:18" ht="15.95" customHeight="1" x14ac:dyDescent="0.2">
      <c r="A65" s="161" t="s">
        <v>96</v>
      </c>
      <c r="B65" s="162">
        <v>21555.48</v>
      </c>
      <c r="C65" s="165" t="s">
        <v>319</v>
      </c>
      <c r="D65" s="162">
        <v>43110.96</v>
      </c>
      <c r="E65" s="162">
        <v>1608261</v>
      </c>
      <c r="F65" s="166">
        <v>8</v>
      </c>
      <c r="G65" s="163">
        <v>12866</v>
      </c>
      <c r="H65" s="164">
        <f t="shared" si="2"/>
        <v>3.3507663609513445</v>
      </c>
      <c r="I65" s="168">
        <v>71811</v>
      </c>
      <c r="J65" s="173">
        <v>35905.5</v>
      </c>
      <c r="K65" s="172">
        <v>21543.3</v>
      </c>
      <c r="L65" s="163">
        <v>10543.760000000002</v>
      </c>
      <c r="M65" s="163">
        <v>13606.95731445176</v>
      </c>
      <c r="N65" s="163">
        <v>3063.1973144517578</v>
      </c>
      <c r="O65" s="163">
        <v>21473.119999999999</v>
      </c>
      <c r="P65" s="163">
        <v>26984.629999999997</v>
      </c>
      <c r="Q65" s="163">
        <v>5511.5099999999984</v>
      </c>
      <c r="R65" s="162"/>
    </row>
    <row r="66" spans="1:18" ht="15.95" customHeight="1" x14ac:dyDescent="0.2">
      <c r="A66" s="161" t="s">
        <v>540</v>
      </c>
      <c r="B66" s="162">
        <v>23920.84</v>
      </c>
      <c r="C66" s="165" t="s">
        <v>319</v>
      </c>
      <c r="D66" s="162">
        <v>47841.67</v>
      </c>
      <c r="E66" s="162">
        <v>1829238</v>
      </c>
      <c r="F66" s="166">
        <v>5</v>
      </c>
      <c r="G66" s="163">
        <v>9146</v>
      </c>
      <c r="H66" s="164">
        <f t="shared" si="2"/>
        <v>5.2308845396894812</v>
      </c>
      <c r="I66" s="168">
        <v>84206.1</v>
      </c>
      <c r="J66" s="173">
        <v>42103.05</v>
      </c>
      <c r="K66" s="172">
        <v>25261.83</v>
      </c>
      <c r="L66" s="163">
        <v>12140.14</v>
      </c>
      <c r="M66" s="163">
        <v>15667.165640231427</v>
      </c>
      <c r="N66" s="163">
        <v>3527.025640231428</v>
      </c>
      <c r="O66" s="163">
        <v>29746.469999999998</v>
      </c>
      <c r="P66" s="163">
        <v>37879.919999999998</v>
      </c>
      <c r="Q66" s="163">
        <v>8133.4500000000007</v>
      </c>
      <c r="R66" s="162"/>
    </row>
    <row r="67" spans="1:18" ht="15.95" customHeight="1" x14ac:dyDescent="0.2">
      <c r="A67" s="161" t="s">
        <v>98</v>
      </c>
      <c r="B67" s="162">
        <v>21947.07</v>
      </c>
      <c r="C67" s="165" t="s">
        <v>319</v>
      </c>
      <c r="D67" s="162">
        <v>43894.14</v>
      </c>
      <c r="E67" s="162">
        <v>1611492</v>
      </c>
      <c r="F67" s="166">
        <v>8</v>
      </c>
      <c r="G67" s="163">
        <v>12892</v>
      </c>
      <c r="H67" s="164">
        <f t="shared" si="2"/>
        <v>3.4047579894508222</v>
      </c>
      <c r="I67" s="168">
        <v>104338</v>
      </c>
      <c r="J67" s="163">
        <v>52169</v>
      </c>
      <c r="K67" s="172">
        <v>31301.399999999998</v>
      </c>
      <c r="L67" s="163">
        <v>14998.86</v>
      </c>
      <c r="M67" s="163">
        <v>19356.375898022925</v>
      </c>
      <c r="N67" s="163">
        <v>4357.5158980229244</v>
      </c>
      <c r="O67" s="163">
        <v>30091.640000000007</v>
      </c>
      <c r="P67" s="163">
        <v>38179.53</v>
      </c>
      <c r="Q67" s="163">
        <v>8087.8899999999921</v>
      </c>
      <c r="R67" s="162"/>
    </row>
    <row r="68" spans="1:18" ht="15.95" customHeight="1" x14ac:dyDescent="0.2">
      <c r="A68" s="161" t="s">
        <v>99</v>
      </c>
      <c r="B68" s="162">
        <v>121927.66</v>
      </c>
      <c r="C68" s="165" t="s">
        <v>319</v>
      </c>
      <c r="D68" s="162">
        <v>243855.33</v>
      </c>
      <c r="E68" s="162">
        <v>29359638</v>
      </c>
      <c r="F68" s="166">
        <v>8</v>
      </c>
      <c r="G68" s="163">
        <v>234877</v>
      </c>
      <c r="H68" s="164">
        <f t="shared" si="2"/>
        <v>1.0382256670512651</v>
      </c>
      <c r="I68" s="168">
        <v>894364</v>
      </c>
      <c r="J68" s="163">
        <v>447182</v>
      </c>
      <c r="K68" s="168">
        <v>268309.2</v>
      </c>
      <c r="L68" s="163">
        <v>128566.81999999999</v>
      </c>
      <c r="M68" s="163">
        <v>165918.63795755789</v>
      </c>
      <c r="N68" s="163">
        <v>37351.817957557898</v>
      </c>
      <c r="O68" s="163">
        <v>144362.20000000001</v>
      </c>
      <c r="P68" s="163">
        <v>213575.15</v>
      </c>
      <c r="Q68" s="163">
        <v>69212.949999999983</v>
      </c>
      <c r="R68" s="162"/>
    </row>
    <row r="69" spans="1:18" ht="15.95" customHeight="1" x14ac:dyDescent="0.2">
      <c r="A69" s="161" t="s">
        <v>100</v>
      </c>
      <c r="B69" s="162">
        <v>56005.63</v>
      </c>
      <c r="C69" s="165" t="s">
        <v>319</v>
      </c>
      <c r="D69" s="162">
        <v>112011.25</v>
      </c>
      <c r="E69" s="162">
        <v>6618908</v>
      </c>
      <c r="F69" s="166">
        <v>8</v>
      </c>
      <c r="G69" s="163">
        <v>52951</v>
      </c>
      <c r="H69" s="164">
        <f t="shared" si="2"/>
        <v>2.1153755358727881</v>
      </c>
      <c r="I69" s="168">
        <v>190646</v>
      </c>
      <c r="J69" s="173">
        <v>95323</v>
      </c>
      <c r="K69" s="172">
        <v>57193.799999999996</v>
      </c>
      <c r="L69" s="163">
        <v>37459.96</v>
      </c>
      <c r="M69" s="163">
        <v>48343.027923527552</v>
      </c>
      <c r="N69" s="163">
        <v>10883.067923527553</v>
      </c>
      <c r="O69" s="163">
        <v>84302.28</v>
      </c>
      <c r="P69" s="163">
        <v>121294.91</v>
      </c>
      <c r="Q69" s="163">
        <v>36992.630000000005</v>
      </c>
      <c r="R69" s="162"/>
    </row>
    <row r="70" spans="1:18" ht="15.95" customHeight="1" x14ac:dyDescent="0.2">
      <c r="A70" s="161" t="s">
        <v>101</v>
      </c>
      <c r="B70" s="162">
        <v>78307.360000000001</v>
      </c>
      <c r="C70" s="162">
        <v>7538.15</v>
      </c>
      <c r="D70" s="162">
        <v>171691.04</v>
      </c>
      <c r="E70" s="162">
        <v>10666303</v>
      </c>
      <c r="F70" s="166">
        <v>8</v>
      </c>
      <c r="G70" s="163">
        <v>85330</v>
      </c>
      <c r="H70" s="164">
        <f t="shared" si="2"/>
        <v>2.0120829719910933</v>
      </c>
      <c r="I70" s="168">
        <v>224515</v>
      </c>
      <c r="J70" s="173">
        <v>112257.5</v>
      </c>
      <c r="K70" s="172">
        <v>67354.5</v>
      </c>
      <c r="L70" s="163">
        <v>47892.34</v>
      </c>
      <c r="M70" s="163">
        <v>61806.249773390031</v>
      </c>
      <c r="N70" s="163">
        <v>13913.909773390034</v>
      </c>
      <c r="O70" s="163">
        <v>79453.14</v>
      </c>
      <c r="P70" s="163">
        <v>114885.02</v>
      </c>
      <c r="Q70" s="163">
        <v>35431.880000000005</v>
      </c>
      <c r="R70" s="162"/>
    </row>
    <row r="71" spans="1:18" ht="15.95" customHeight="1" x14ac:dyDescent="0.2">
      <c r="A71" s="161" t="s">
        <v>102</v>
      </c>
      <c r="B71" s="162">
        <v>209769.98</v>
      </c>
      <c r="C71" s="162">
        <v>15560.31</v>
      </c>
      <c r="D71" s="162">
        <v>450660.57</v>
      </c>
      <c r="E71" s="162">
        <v>18741036</v>
      </c>
      <c r="F71" s="166">
        <v>8</v>
      </c>
      <c r="G71" s="163">
        <v>149928</v>
      </c>
      <c r="H71" s="164">
        <f t="shared" si="2"/>
        <v>3.0058466063710583</v>
      </c>
      <c r="I71" s="168">
        <v>833410</v>
      </c>
      <c r="J71" s="173">
        <v>416705</v>
      </c>
      <c r="K71" s="172">
        <v>250023</v>
      </c>
      <c r="L71" s="163">
        <v>131165.6</v>
      </c>
      <c r="M71" s="163">
        <v>169272.46546464108</v>
      </c>
      <c r="N71" s="163">
        <v>38106.865464641072</v>
      </c>
      <c r="O71" s="163">
        <v>164030.54999999999</v>
      </c>
      <c r="P71" s="163">
        <v>243248.69</v>
      </c>
      <c r="Q71" s="163">
        <v>79218.140000000014</v>
      </c>
      <c r="R71" s="162"/>
    </row>
    <row r="72" spans="1:18" ht="15.95" customHeight="1" x14ac:dyDescent="0.2">
      <c r="A72" s="161" t="s">
        <v>103</v>
      </c>
      <c r="B72" s="162">
        <v>15696.57</v>
      </c>
      <c r="C72" s="165" t="s">
        <v>319</v>
      </c>
      <c r="D72" s="162">
        <v>31393.14</v>
      </c>
      <c r="E72" s="162">
        <v>360235</v>
      </c>
      <c r="F72" s="166">
        <v>7.6269999999999998</v>
      </c>
      <c r="G72" s="163">
        <v>2748</v>
      </c>
      <c r="H72" s="164">
        <f t="shared" si="2"/>
        <v>11.423995633187772</v>
      </c>
      <c r="I72" s="172">
        <v>21025</v>
      </c>
      <c r="J72" s="173">
        <v>10512.5</v>
      </c>
      <c r="K72" s="172">
        <v>6307.5</v>
      </c>
      <c r="L72" s="163">
        <v>3564.0800000000004</v>
      </c>
      <c r="M72" s="163">
        <v>4599.5348668569331</v>
      </c>
      <c r="N72" s="163">
        <v>1035.4548668569328</v>
      </c>
      <c r="O72" s="163">
        <v>18415.04</v>
      </c>
      <c r="P72" s="163">
        <v>21784.84</v>
      </c>
      <c r="Q72" s="163">
        <v>3369.7999999999993</v>
      </c>
      <c r="R72" s="162"/>
    </row>
    <row r="73" spans="1:18" ht="15.95" customHeight="1" x14ac:dyDescent="0.2">
      <c r="A73" s="161" t="s">
        <v>104</v>
      </c>
      <c r="B73" s="162">
        <v>23576.77</v>
      </c>
      <c r="C73" s="165" t="s">
        <v>319</v>
      </c>
      <c r="D73" s="162">
        <v>47153.54</v>
      </c>
      <c r="E73" s="162">
        <v>934112</v>
      </c>
      <c r="F73" s="166">
        <v>8</v>
      </c>
      <c r="G73" s="163">
        <v>7473</v>
      </c>
      <c r="H73" s="164">
        <f t="shared" si="2"/>
        <v>6.3098541415763414</v>
      </c>
      <c r="I73" s="172">
        <v>38794</v>
      </c>
      <c r="J73" s="173">
        <v>19397</v>
      </c>
      <c r="K73" s="172">
        <v>11638.199999999999</v>
      </c>
      <c r="L73" s="163">
        <v>8650.32</v>
      </c>
      <c r="M73" s="163">
        <v>11163.454416434015</v>
      </c>
      <c r="N73" s="163">
        <v>2513.1344164340153</v>
      </c>
      <c r="O73" s="163">
        <v>25976.339999999997</v>
      </c>
      <c r="P73" s="163">
        <v>33860.11</v>
      </c>
      <c r="Q73" s="163">
        <v>7883.7700000000041</v>
      </c>
      <c r="R73" s="162"/>
    </row>
    <row r="74" spans="1:18" ht="15.95" customHeight="1" x14ac:dyDescent="0.2">
      <c r="A74" s="161" t="s">
        <v>105</v>
      </c>
      <c r="B74" s="162">
        <v>56906.22</v>
      </c>
      <c r="C74" s="165" t="s">
        <v>319</v>
      </c>
      <c r="D74" s="162">
        <v>113812.45</v>
      </c>
      <c r="E74" s="162">
        <v>8512677</v>
      </c>
      <c r="F74" s="166">
        <v>5</v>
      </c>
      <c r="G74" s="163">
        <v>42563</v>
      </c>
      <c r="H74" s="164">
        <f t="shared" si="2"/>
        <v>2.6739762234804876</v>
      </c>
      <c r="I74" s="168">
        <v>252675</v>
      </c>
      <c r="J74" s="163">
        <v>126337.5</v>
      </c>
      <c r="K74" s="172">
        <v>75802.5</v>
      </c>
      <c r="L74" s="163">
        <v>41915.060000000005</v>
      </c>
      <c r="M74" s="163">
        <v>54092.446507098721</v>
      </c>
      <c r="N74" s="163">
        <v>12177.386507098716</v>
      </c>
      <c r="O74" s="163">
        <v>65097</v>
      </c>
      <c r="P74" s="163">
        <v>92190.94</v>
      </c>
      <c r="Q74" s="163">
        <v>27093.940000000002</v>
      </c>
      <c r="R74" s="162"/>
    </row>
    <row r="75" spans="1:18" ht="15.95" customHeight="1" x14ac:dyDescent="0.2">
      <c r="A75" s="161" t="s">
        <v>106</v>
      </c>
      <c r="B75" s="162">
        <v>30695.63</v>
      </c>
      <c r="C75" s="165" t="s">
        <v>319</v>
      </c>
      <c r="D75" s="162">
        <v>61391.26</v>
      </c>
      <c r="E75" s="162">
        <v>5533540</v>
      </c>
      <c r="F75" s="166">
        <v>8</v>
      </c>
      <c r="G75" s="163">
        <v>44268</v>
      </c>
      <c r="H75" s="164">
        <f t="shared" si="2"/>
        <v>1.3868089816571791</v>
      </c>
      <c r="I75" s="168">
        <v>92583</v>
      </c>
      <c r="J75" s="173">
        <v>46291.5</v>
      </c>
      <c r="K75" s="172">
        <v>27774.899999999998</v>
      </c>
      <c r="L75" s="163">
        <v>18191.68</v>
      </c>
      <c r="M75" s="163">
        <v>23476.792549582264</v>
      </c>
      <c r="N75" s="163">
        <v>5285.1125495822635</v>
      </c>
      <c r="O75" s="163">
        <v>48655.23</v>
      </c>
      <c r="P75" s="163">
        <v>66619.929999999993</v>
      </c>
      <c r="Q75" s="163">
        <v>17964.69999999999</v>
      </c>
      <c r="R75" s="162"/>
    </row>
    <row r="76" spans="1:18" ht="15.95" customHeight="1" x14ac:dyDescent="0.2">
      <c r="A76" s="161" t="s">
        <v>538</v>
      </c>
      <c r="B76" s="162">
        <v>37200.76</v>
      </c>
      <c r="C76" s="165" t="s">
        <v>319</v>
      </c>
      <c r="D76" s="162">
        <v>74401.509999999995</v>
      </c>
      <c r="E76" s="162">
        <v>23764170</v>
      </c>
      <c r="F76" s="166">
        <v>8</v>
      </c>
      <c r="G76" s="163">
        <v>190113</v>
      </c>
      <c r="H76" s="164">
        <f t="shared" si="2"/>
        <v>0.39135414201027807</v>
      </c>
      <c r="I76" s="168">
        <v>1568150.55</v>
      </c>
      <c r="J76" s="163">
        <v>784075.27500000002</v>
      </c>
      <c r="K76" s="168">
        <v>470445.16499999998</v>
      </c>
      <c r="L76" s="163">
        <v>75216.98000000001</v>
      </c>
      <c r="M76" s="163">
        <v>97069.350419293187</v>
      </c>
      <c r="N76" s="163">
        <v>21852.370419293176</v>
      </c>
      <c r="O76" s="163">
        <v>184422.91999999998</v>
      </c>
      <c r="P76" s="163">
        <v>278761.81</v>
      </c>
      <c r="Q76" s="163">
        <v>94338.890000000014</v>
      </c>
      <c r="R76" s="162"/>
    </row>
    <row r="77" spans="1:18" ht="15.95" customHeight="1" x14ac:dyDescent="0.2">
      <c r="A77" s="161" t="s">
        <v>543</v>
      </c>
      <c r="B77" s="162">
        <v>265256.33</v>
      </c>
      <c r="C77" s="165" t="s">
        <v>319</v>
      </c>
      <c r="D77" s="162">
        <v>530512.67000000004</v>
      </c>
      <c r="E77" s="162">
        <v>44993003</v>
      </c>
      <c r="F77" s="166">
        <v>5</v>
      </c>
      <c r="G77" s="163">
        <v>224965</v>
      </c>
      <c r="H77" s="164">
        <f t="shared" si="2"/>
        <v>2.3582009201431338</v>
      </c>
      <c r="I77" s="168">
        <v>1625917.4</v>
      </c>
      <c r="J77" s="163">
        <v>812958.7</v>
      </c>
      <c r="K77" s="168">
        <v>487775.22</v>
      </c>
      <c r="L77" s="163">
        <v>234412.58</v>
      </c>
      <c r="M77" s="163">
        <v>302515.24113890284</v>
      </c>
      <c r="N77" s="163">
        <v>68102.661138902855</v>
      </c>
      <c r="O77" s="163">
        <v>299737.86000000004</v>
      </c>
      <c r="P77" s="163">
        <v>456785.38</v>
      </c>
      <c r="Q77" s="163">
        <v>157047.51999999996</v>
      </c>
      <c r="R77" s="162"/>
    </row>
    <row r="78" spans="1:18" ht="15.95" customHeight="1" x14ac:dyDescent="0.2">
      <c r="A78" s="161" t="s">
        <v>109</v>
      </c>
      <c r="B78" s="162">
        <v>55117.14</v>
      </c>
      <c r="C78" s="162">
        <v>1980.34</v>
      </c>
      <c r="D78" s="162">
        <v>114194.98</v>
      </c>
      <c r="E78" s="162">
        <v>6021042</v>
      </c>
      <c r="F78" s="166">
        <v>8</v>
      </c>
      <c r="G78" s="163">
        <v>48168</v>
      </c>
      <c r="H78" s="164">
        <f t="shared" si="2"/>
        <v>2.3707644079056633</v>
      </c>
      <c r="I78" s="168">
        <v>165529</v>
      </c>
      <c r="J78" s="173">
        <v>82764.5</v>
      </c>
      <c r="K78" s="172">
        <v>49658.7</v>
      </c>
      <c r="L78" s="163">
        <v>31816.86</v>
      </c>
      <c r="M78" s="163">
        <v>41060.431051004081</v>
      </c>
      <c r="N78" s="163">
        <v>9243.5710510040808</v>
      </c>
      <c r="O78" s="163">
        <v>51732.81</v>
      </c>
      <c r="P78" s="163">
        <v>71135.51999999999</v>
      </c>
      <c r="Q78" s="163">
        <v>19402.709999999992</v>
      </c>
      <c r="R78" s="162"/>
    </row>
    <row r="79" spans="1:18" ht="15.95" customHeight="1" x14ac:dyDescent="0.2">
      <c r="A79" s="161" t="s">
        <v>110</v>
      </c>
      <c r="B79" s="162">
        <v>367006.62</v>
      </c>
      <c r="C79" s="165" t="s">
        <v>319</v>
      </c>
      <c r="D79" s="162">
        <v>734013.24</v>
      </c>
      <c r="E79" s="162">
        <v>62218678</v>
      </c>
      <c r="F79" s="166">
        <v>8</v>
      </c>
      <c r="G79" s="163">
        <v>497749</v>
      </c>
      <c r="H79" s="164">
        <f t="shared" si="2"/>
        <v>1.4746654237376668</v>
      </c>
      <c r="I79" s="168">
        <v>2341161</v>
      </c>
      <c r="J79" s="163">
        <v>1170580.5</v>
      </c>
      <c r="K79" s="172">
        <v>702348.29999999993</v>
      </c>
      <c r="L79" s="163">
        <v>343748.14</v>
      </c>
      <c r="M79" s="163">
        <v>443615.55554404523</v>
      </c>
      <c r="N79" s="163">
        <v>99867.415544045216</v>
      </c>
      <c r="O79" s="163">
        <v>323843.38</v>
      </c>
      <c r="P79" s="163">
        <v>503530.72</v>
      </c>
      <c r="Q79" s="163">
        <v>179687.33999999997</v>
      </c>
      <c r="R79" s="162"/>
    </row>
    <row r="80" spans="1:18" ht="15.95" customHeight="1" x14ac:dyDescent="0.2">
      <c r="A80" s="161" t="s">
        <v>111</v>
      </c>
      <c r="B80" s="162">
        <v>11689.48</v>
      </c>
      <c r="C80" s="165" t="s">
        <v>319</v>
      </c>
      <c r="D80" s="162">
        <v>23378.959999999999</v>
      </c>
      <c r="E80" s="162">
        <v>742467</v>
      </c>
      <c r="F80" s="166">
        <v>8</v>
      </c>
      <c r="G80" s="163">
        <v>5940</v>
      </c>
      <c r="H80" s="164">
        <f t="shared" si="2"/>
        <v>3.9358518518518517</v>
      </c>
      <c r="I80" s="172">
        <v>13148</v>
      </c>
      <c r="J80" s="173">
        <v>6574</v>
      </c>
      <c r="K80" s="172">
        <v>3944.3999999999996</v>
      </c>
      <c r="L80" s="163">
        <v>1930.54</v>
      </c>
      <c r="M80" s="163">
        <v>2491.4147195475052</v>
      </c>
      <c r="N80" s="163">
        <v>560.87471954750526</v>
      </c>
      <c r="O80" s="163">
        <v>13734.500000000002</v>
      </c>
      <c r="P80" s="163">
        <v>14743.67</v>
      </c>
      <c r="Q80" s="163">
        <v>1009.1699999999983</v>
      </c>
      <c r="R80" s="162"/>
    </row>
    <row r="81" spans="1:18" ht="15.95" customHeight="1" x14ac:dyDescent="0.2">
      <c r="A81" s="161" t="s">
        <v>112</v>
      </c>
      <c r="B81" s="162">
        <v>538892.18000000005</v>
      </c>
      <c r="C81" s="162">
        <v>51519.4</v>
      </c>
      <c r="D81" s="162">
        <v>1180823.1499999999</v>
      </c>
      <c r="E81" s="162">
        <v>79059858</v>
      </c>
      <c r="F81" s="166">
        <v>5</v>
      </c>
      <c r="G81" s="163">
        <v>395299</v>
      </c>
      <c r="H81" s="164">
        <f t="shared" si="2"/>
        <v>2.9871645260929065</v>
      </c>
      <c r="I81" s="168">
        <v>1780709</v>
      </c>
      <c r="J81" s="173">
        <v>890354.5</v>
      </c>
      <c r="K81" s="172">
        <v>534212.69999999995</v>
      </c>
      <c r="L81" s="163">
        <v>397060.88</v>
      </c>
      <c r="M81" s="163">
        <v>512416.93126078014</v>
      </c>
      <c r="N81" s="163">
        <v>115356.05126078014</v>
      </c>
      <c r="O81" s="163">
        <v>656532.1</v>
      </c>
      <c r="P81" s="163">
        <v>1019524.18</v>
      </c>
      <c r="Q81" s="163">
        <v>362992.08000000007</v>
      </c>
      <c r="R81" s="162"/>
    </row>
    <row r="82" spans="1:18" ht="15.95" customHeight="1" x14ac:dyDescent="0.2">
      <c r="A82" s="161" t="s">
        <v>113</v>
      </c>
      <c r="B82" s="162">
        <v>26741.39</v>
      </c>
      <c r="C82" s="165" t="s">
        <v>319</v>
      </c>
      <c r="D82" s="162">
        <v>53482.77</v>
      </c>
      <c r="E82" s="162">
        <v>1521527</v>
      </c>
      <c r="F82" s="166">
        <v>8</v>
      </c>
      <c r="G82" s="163">
        <v>12172</v>
      </c>
      <c r="H82" s="164">
        <f t="shared" si="2"/>
        <v>4.3939180085441993</v>
      </c>
      <c r="I82" s="172">
        <v>36100</v>
      </c>
      <c r="J82" s="173">
        <v>18050</v>
      </c>
      <c r="K82" s="172">
        <v>10830</v>
      </c>
      <c r="L82" s="163">
        <v>9095.8000000000011</v>
      </c>
      <c r="M82" s="163">
        <v>11738.396274791132</v>
      </c>
      <c r="N82" s="163">
        <v>2642.5962747911308</v>
      </c>
      <c r="O82" s="163">
        <v>17563.55</v>
      </c>
      <c r="P82" s="163">
        <v>20543.84</v>
      </c>
      <c r="Q82" s="163">
        <v>2980.2900000000009</v>
      </c>
      <c r="R82" s="162"/>
    </row>
    <row r="83" spans="1:18" ht="15.95" customHeight="1" x14ac:dyDescent="0.2">
      <c r="A83" s="161" t="s">
        <v>114</v>
      </c>
      <c r="B83" s="162">
        <v>642071.42000000004</v>
      </c>
      <c r="C83" s="165" t="s">
        <v>319</v>
      </c>
      <c r="D83" s="162">
        <v>1284142.8400000001</v>
      </c>
      <c r="E83" s="162">
        <v>217589146</v>
      </c>
      <c r="F83" s="166">
        <v>8</v>
      </c>
      <c r="G83" s="163">
        <v>1740713</v>
      </c>
      <c r="H83" s="164">
        <f t="shared" si="2"/>
        <v>0.73771083458330011</v>
      </c>
      <c r="I83" s="168">
        <v>8135340</v>
      </c>
      <c r="J83" s="163">
        <v>4067670</v>
      </c>
      <c r="K83" s="168">
        <v>2440602</v>
      </c>
      <c r="L83" s="163">
        <v>855230.89999999991</v>
      </c>
      <c r="M83" s="163">
        <v>1103696.7207595448</v>
      </c>
      <c r="N83" s="163">
        <v>248465.82075954485</v>
      </c>
      <c r="O83" s="163">
        <v>985492.97</v>
      </c>
      <c r="P83" s="163">
        <v>1514535.24</v>
      </c>
      <c r="Q83" s="163">
        <v>529042.27</v>
      </c>
      <c r="R83" s="162"/>
    </row>
    <row r="84" spans="1:18" ht="15.95" customHeight="1" x14ac:dyDescent="0.2">
      <c r="A84" s="161" t="s">
        <v>115</v>
      </c>
      <c r="B84" s="162">
        <v>17576.73</v>
      </c>
      <c r="C84" s="165" t="s">
        <v>319</v>
      </c>
      <c r="D84" s="162">
        <v>35153.449999999997</v>
      </c>
      <c r="E84" s="162">
        <v>3040669</v>
      </c>
      <c r="F84" s="166">
        <v>8</v>
      </c>
      <c r="G84" s="163">
        <v>24325</v>
      </c>
      <c r="H84" s="164">
        <f t="shared" si="2"/>
        <v>1.4451572456320656</v>
      </c>
      <c r="I84" s="168">
        <v>232366</v>
      </c>
      <c r="J84" s="163">
        <v>116183</v>
      </c>
      <c r="K84" s="168">
        <v>69709.8</v>
      </c>
      <c r="L84" s="163">
        <v>16261.14</v>
      </c>
      <c r="M84" s="163">
        <v>20985.377830034755</v>
      </c>
      <c r="N84" s="163">
        <v>4724.2378300347555</v>
      </c>
      <c r="O84" s="163">
        <v>36567.75</v>
      </c>
      <c r="P84" s="163">
        <v>48496.1</v>
      </c>
      <c r="Q84" s="163">
        <v>11928.349999999999</v>
      </c>
      <c r="R84" s="162"/>
    </row>
    <row r="85" spans="1:18" ht="15.95" customHeight="1" x14ac:dyDescent="0.2">
      <c r="A85" s="161" t="s">
        <v>116</v>
      </c>
      <c r="B85" s="162">
        <v>68851.62</v>
      </c>
      <c r="C85" s="165" t="s">
        <v>319</v>
      </c>
      <c r="D85" s="162">
        <v>137703.24</v>
      </c>
      <c r="E85" s="162">
        <v>827884</v>
      </c>
      <c r="F85" s="166">
        <v>8</v>
      </c>
      <c r="G85" s="163">
        <v>6623</v>
      </c>
      <c r="H85" s="164">
        <f t="shared" si="2"/>
        <v>20.791671447984296</v>
      </c>
      <c r="I85" s="168">
        <v>427320</v>
      </c>
      <c r="J85" s="163">
        <v>213660</v>
      </c>
      <c r="K85" s="172">
        <v>128196</v>
      </c>
      <c r="L85" s="163">
        <v>62742.700000000004</v>
      </c>
      <c r="M85" s="163">
        <v>80970.978385293914</v>
      </c>
      <c r="N85" s="163">
        <v>18228.27838529391</v>
      </c>
      <c r="O85" s="163">
        <v>71371.66</v>
      </c>
      <c r="P85" s="163">
        <v>104169.12</v>
      </c>
      <c r="Q85" s="163">
        <v>32797.459999999992</v>
      </c>
      <c r="R85" s="162"/>
    </row>
    <row r="86" spans="1:18" ht="15.95" customHeight="1" x14ac:dyDescent="0.2">
      <c r="A86" s="161" t="s">
        <v>117</v>
      </c>
      <c r="B86" s="162">
        <v>868803.79</v>
      </c>
      <c r="C86" s="162">
        <v>121362.63</v>
      </c>
      <c r="D86" s="162">
        <v>1980332.84</v>
      </c>
      <c r="E86" s="162">
        <v>17905789</v>
      </c>
      <c r="F86" s="166">
        <v>8</v>
      </c>
      <c r="G86" s="163">
        <v>143246</v>
      </c>
      <c r="H86" s="164">
        <f t="shared" si="2"/>
        <v>13.82469904918811</v>
      </c>
      <c r="I86" s="168">
        <v>3370450</v>
      </c>
      <c r="J86" s="173">
        <v>1685225</v>
      </c>
      <c r="K86" s="172">
        <v>1011135</v>
      </c>
      <c r="L86" s="163">
        <v>647845.91999999993</v>
      </c>
      <c r="M86" s="163">
        <v>836061.28569430707</v>
      </c>
      <c r="N86" s="163">
        <v>188215.36569430714</v>
      </c>
      <c r="O86" s="163">
        <v>762943.24</v>
      </c>
      <c r="P86" s="163">
        <v>1160295.8400000001</v>
      </c>
      <c r="Q86" s="163">
        <v>397352.60000000009</v>
      </c>
      <c r="R86" s="162"/>
    </row>
    <row r="87" spans="1:18" ht="15.95" customHeight="1" x14ac:dyDescent="0.2">
      <c r="A87" s="161" t="s">
        <v>118</v>
      </c>
      <c r="B87" s="162">
        <v>45264.47</v>
      </c>
      <c r="C87" s="165" t="s">
        <v>319</v>
      </c>
      <c r="D87" s="162">
        <v>90528.95</v>
      </c>
      <c r="E87" s="162">
        <v>181419966</v>
      </c>
      <c r="F87" s="166">
        <v>8</v>
      </c>
      <c r="G87" s="163">
        <v>1451360</v>
      </c>
      <c r="H87" s="164">
        <f t="shared" si="2"/>
        <v>6.2375254933303932E-2</v>
      </c>
      <c r="I87" s="168">
        <v>108058</v>
      </c>
      <c r="J87" s="173">
        <v>54029</v>
      </c>
      <c r="K87" s="172">
        <v>32417.399999999998</v>
      </c>
      <c r="L87" s="163">
        <v>24094.660000000003</v>
      </c>
      <c r="M87" s="163">
        <v>31094.772172814057</v>
      </c>
      <c r="N87" s="163">
        <v>7000.1121728140533</v>
      </c>
      <c r="O87" s="163">
        <v>53929.81</v>
      </c>
      <c r="P87" s="163">
        <v>76416.5</v>
      </c>
      <c r="Q87" s="163">
        <v>22486.690000000002</v>
      </c>
      <c r="R87" s="162"/>
    </row>
    <row r="88" spans="1:18" ht="15.95" customHeight="1" x14ac:dyDescent="0.2">
      <c r="A88" s="161" t="s">
        <v>119</v>
      </c>
      <c r="B88" s="162">
        <v>22052.81</v>
      </c>
      <c r="C88" s="165" t="s">
        <v>319</v>
      </c>
      <c r="D88" s="162">
        <v>44105.62</v>
      </c>
      <c r="E88" s="162">
        <v>3305519</v>
      </c>
      <c r="F88" s="166">
        <v>8</v>
      </c>
      <c r="G88" s="163">
        <v>26444</v>
      </c>
      <c r="H88" s="164">
        <f t="shared" si="2"/>
        <v>1.6678876115564969</v>
      </c>
      <c r="I88" s="168">
        <v>109485</v>
      </c>
      <c r="J88" s="163">
        <v>54742.5</v>
      </c>
      <c r="K88" s="172">
        <v>32845.5</v>
      </c>
      <c r="L88" s="163">
        <v>16075.48</v>
      </c>
      <c r="M88" s="163">
        <v>20745.818722385957</v>
      </c>
      <c r="N88" s="163">
        <v>4670.3387223859572</v>
      </c>
      <c r="O88" s="163">
        <v>29443.139999999996</v>
      </c>
      <c r="P88" s="163">
        <v>37846.29</v>
      </c>
      <c r="Q88" s="163">
        <v>8403.1500000000051</v>
      </c>
      <c r="R88" s="162"/>
    </row>
    <row r="89" spans="1:18" ht="15.95" customHeight="1" x14ac:dyDescent="0.2">
      <c r="A89" s="161" t="s">
        <v>326</v>
      </c>
      <c r="B89" s="162">
        <v>76871.59</v>
      </c>
      <c r="C89" s="162">
        <v>6805.61</v>
      </c>
      <c r="D89" s="162">
        <v>167354.39000000001</v>
      </c>
      <c r="E89" s="162">
        <v>81097046</v>
      </c>
      <c r="F89" s="166">
        <v>8</v>
      </c>
      <c r="G89" s="163">
        <v>648776</v>
      </c>
      <c r="H89" s="164">
        <f t="shared" si="2"/>
        <v>0.25795403960689056</v>
      </c>
      <c r="I89" s="168">
        <v>329166</v>
      </c>
      <c r="J89" s="173">
        <v>164583</v>
      </c>
      <c r="K89" s="172">
        <v>98749.8</v>
      </c>
      <c r="L89" s="163">
        <v>12362.86</v>
      </c>
      <c r="M89" s="163">
        <v>16002.548390939744</v>
      </c>
      <c r="N89" s="163">
        <v>3639.6883909397438</v>
      </c>
      <c r="O89" s="163">
        <v>29092.33</v>
      </c>
      <c r="P89" s="163">
        <v>36872.020000000004</v>
      </c>
      <c r="Q89" s="163">
        <v>7779.6900000000023</v>
      </c>
      <c r="R89" s="162"/>
    </row>
    <row r="90" spans="1:18" ht="15.95" customHeight="1" x14ac:dyDescent="0.2">
      <c r="A90" s="161" t="s">
        <v>122</v>
      </c>
      <c r="B90" s="162">
        <v>59806.37</v>
      </c>
      <c r="C90" s="165" t="s">
        <v>319</v>
      </c>
      <c r="D90" s="162">
        <v>119612.74</v>
      </c>
      <c r="E90" s="162">
        <v>24889253</v>
      </c>
      <c r="F90" s="166">
        <v>8</v>
      </c>
      <c r="G90" s="163">
        <v>199114</v>
      </c>
      <c r="H90" s="164">
        <f t="shared" si="2"/>
        <v>0.60072491135731287</v>
      </c>
      <c r="I90" s="168">
        <v>223334</v>
      </c>
      <c r="J90" s="173">
        <v>111667</v>
      </c>
      <c r="K90" s="172">
        <v>67000.2</v>
      </c>
      <c r="L90" s="163">
        <v>55800.119999999995</v>
      </c>
      <c r="M90" s="163">
        <v>72011.46775922885</v>
      </c>
      <c r="N90" s="163">
        <v>16211.347759228855</v>
      </c>
      <c r="O90" s="163">
        <v>115435.27999999998</v>
      </c>
      <c r="P90" s="163">
        <v>168193.93</v>
      </c>
      <c r="Q90" s="163">
        <v>52758.650000000009</v>
      </c>
      <c r="R90" s="162"/>
    </row>
    <row r="91" spans="1:18" ht="15.95" customHeight="1" x14ac:dyDescent="0.2">
      <c r="A91" s="161" t="s">
        <v>327</v>
      </c>
      <c r="B91" s="162">
        <v>26299.77</v>
      </c>
      <c r="C91" s="165" t="s">
        <v>319</v>
      </c>
      <c r="D91" s="162">
        <v>52599.54</v>
      </c>
      <c r="E91" s="162">
        <v>10131121</v>
      </c>
      <c r="F91" s="166">
        <v>8</v>
      </c>
      <c r="G91" s="163">
        <v>81049</v>
      </c>
      <c r="H91" s="164">
        <f t="shared" si="2"/>
        <v>0.64898444151069112</v>
      </c>
      <c r="I91" s="168">
        <v>118661</v>
      </c>
      <c r="J91" s="163">
        <v>59330.5</v>
      </c>
      <c r="K91" s="172">
        <v>35598.299999999996</v>
      </c>
      <c r="L91" s="163">
        <v>43882.76</v>
      </c>
      <c r="M91" s="163">
        <v>56631.773048175986</v>
      </c>
      <c r="N91" s="163">
        <v>12749.013048175984</v>
      </c>
      <c r="O91" s="163">
        <v>96184.639999999999</v>
      </c>
      <c r="P91" s="163">
        <v>139519.91</v>
      </c>
      <c r="Q91" s="163">
        <v>43335.270000000004</v>
      </c>
      <c r="R91" s="162"/>
    </row>
    <row r="92" spans="1:18" ht="15.95" customHeight="1" x14ac:dyDescent="0.2">
      <c r="A92" s="161" t="s">
        <v>328</v>
      </c>
      <c r="B92" s="162">
        <v>23519.24</v>
      </c>
      <c r="C92" s="165" t="s">
        <v>319</v>
      </c>
      <c r="D92" s="162">
        <v>47038.49</v>
      </c>
      <c r="E92" s="162">
        <v>2302777</v>
      </c>
      <c r="F92" s="166">
        <v>8</v>
      </c>
      <c r="G92" s="163">
        <v>18422</v>
      </c>
      <c r="H92" s="164">
        <f t="shared" si="2"/>
        <v>2.5533867115405493</v>
      </c>
      <c r="I92" s="172">
        <v>40320</v>
      </c>
      <c r="J92" s="173">
        <v>20160</v>
      </c>
      <c r="K92" s="172">
        <v>12096</v>
      </c>
      <c r="L92" s="163">
        <v>9652.74</v>
      </c>
      <c r="M92" s="163">
        <v>12457.073597737526</v>
      </c>
      <c r="N92" s="163">
        <v>2804.3335977375264</v>
      </c>
      <c r="O92" s="163">
        <v>24085.85</v>
      </c>
      <c r="P92" s="163">
        <v>31055.49</v>
      </c>
      <c r="Q92" s="163">
        <v>6969.6400000000031</v>
      </c>
      <c r="R92" s="162"/>
    </row>
    <row r="93" spans="1:18" ht="15.95" customHeight="1" x14ac:dyDescent="0.2">
      <c r="A93" s="161" t="s">
        <v>124</v>
      </c>
      <c r="B93" s="162">
        <v>27142.74</v>
      </c>
      <c r="C93" s="165" t="s">
        <v>319</v>
      </c>
      <c r="D93" s="162">
        <v>54285.48</v>
      </c>
      <c r="E93" s="162">
        <v>1675769</v>
      </c>
      <c r="F93" s="166">
        <v>8</v>
      </c>
      <c r="G93" s="163">
        <v>13406</v>
      </c>
      <c r="H93" s="164">
        <f t="shared" si="2"/>
        <v>4.0493420856332989</v>
      </c>
      <c r="I93" s="168">
        <v>80156</v>
      </c>
      <c r="J93" s="173">
        <v>40078</v>
      </c>
      <c r="K93" s="172">
        <v>24046.799999999999</v>
      </c>
      <c r="L93" s="163">
        <v>13588.08</v>
      </c>
      <c r="M93" s="163">
        <v>17535.726679892057</v>
      </c>
      <c r="N93" s="163">
        <v>3947.6466798920574</v>
      </c>
      <c r="O93" s="163">
        <v>39457.310000000005</v>
      </c>
      <c r="P93" s="163">
        <v>52304.71</v>
      </c>
      <c r="Q93" s="163">
        <v>12847.399999999994</v>
      </c>
      <c r="R93" s="162"/>
    </row>
    <row r="94" spans="1:18" ht="15.95" customHeight="1" x14ac:dyDescent="0.2">
      <c r="A94" s="161" t="s">
        <v>125</v>
      </c>
      <c r="B94" s="162">
        <v>145635.03</v>
      </c>
      <c r="C94" s="165" t="s">
        <v>319</v>
      </c>
      <c r="D94" s="162">
        <v>291270.05</v>
      </c>
      <c r="E94" s="162">
        <v>20621369</v>
      </c>
      <c r="F94" s="166">
        <v>8</v>
      </c>
      <c r="G94" s="163">
        <v>164971</v>
      </c>
      <c r="H94" s="164">
        <f t="shared" si="2"/>
        <v>1.7655833449515368</v>
      </c>
      <c r="I94" s="168">
        <v>625205</v>
      </c>
      <c r="J94" s="163">
        <v>312602.5</v>
      </c>
      <c r="K94" s="172">
        <v>187561.5</v>
      </c>
      <c r="L94" s="163">
        <v>111711.64</v>
      </c>
      <c r="M94" s="163">
        <v>144166.67098304699</v>
      </c>
      <c r="N94" s="163">
        <v>32455.030983046992</v>
      </c>
      <c r="O94" s="163">
        <v>118128.83999999998</v>
      </c>
      <c r="P94" s="163">
        <v>175186.61</v>
      </c>
      <c r="Q94" s="163">
        <v>57057.770000000004</v>
      </c>
      <c r="R94" s="162"/>
    </row>
    <row r="95" spans="1:18" ht="15.95" customHeight="1" x14ac:dyDescent="0.2">
      <c r="A95" s="161" t="s">
        <v>126</v>
      </c>
      <c r="B95" s="162">
        <v>500691</v>
      </c>
      <c r="C95" s="162">
        <v>66211.91</v>
      </c>
      <c r="D95" s="162">
        <v>1133805.83</v>
      </c>
      <c r="E95" s="162">
        <v>37291311</v>
      </c>
      <c r="F95" s="166">
        <v>8</v>
      </c>
      <c r="G95" s="163">
        <v>298330</v>
      </c>
      <c r="H95" s="164">
        <f t="shared" si="2"/>
        <v>3.8005089330607049</v>
      </c>
      <c r="I95" s="172">
        <v>826392</v>
      </c>
      <c r="J95" s="173">
        <v>413196</v>
      </c>
      <c r="K95" s="172">
        <v>247917.59999999998</v>
      </c>
      <c r="L95" s="163">
        <v>241355.08</v>
      </c>
      <c r="M95" s="163">
        <v>311474.75176496786</v>
      </c>
      <c r="N95" s="163">
        <v>70119.671764967876</v>
      </c>
      <c r="O95" s="163">
        <v>280709.24999999994</v>
      </c>
      <c r="P95" s="163">
        <v>424334.13</v>
      </c>
      <c r="Q95" s="163">
        <v>143624.88000000006</v>
      </c>
      <c r="R95" s="162"/>
    </row>
    <row r="96" spans="1:18" ht="15.95" customHeight="1" x14ac:dyDescent="0.2">
      <c r="A96" s="161" t="s">
        <v>127</v>
      </c>
      <c r="B96" s="162">
        <v>68783.31</v>
      </c>
      <c r="C96" s="162">
        <v>3757.19</v>
      </c>
      <c r="D96" s="162">
        <v>145081</v>
      </c>
      <c r="E96" s="162">
        <v>7153844</v>
      </c>
      <c r="F96" s="166">
        <v>8</v>
      </c>
      <c r="G96" s="163">
        <v>57231</v>
      </c>
      <c r="H96" s="164">
        <f t="shared" si="2"/>
        <v>2.5350072513148469</v>
      </c>
      <c r="I96" s="168">
        <v>259483</v>
      </c>
      <c r="J96" s="173">
        <v>129741.5</v>
      </c>
      <c r="K96" s="172">
        <v>77844.899999999994</v>
      </c>
      <c r="L96" s="163">
        <v>40838.44</v>
      </c>
      <c r="M96" s="163">
        <v>52703.003682735682</v>
      </c>
      <c r="N96" s="163">
        <v>11864.563682735679</v>
      </c>
      <c r="O96" s="163">
        <v>61400.670000000006</v>
      </c>
      <c r="P96" s="163">
        <v>86085.38</v>
      </c>
      <c r="Q96" s="163">
        <v>24684.71</v>
      </c>
      <c r="R96" s="162"/>
    </row>
    <row r="97" spans="1:18" ht="15.95" customHeight="1" x14ac:dyDescent="0.2">
      <c r="A97" s="161" t="s">
        <v>128</v>
      </c>
      <c r="B97" s="162">
        <v>5550.23</v>
      </c>
      <c r="C97" s="165" t="s">
        <v>319</v>
      </c>
      <c r="D97" s="162">
        <v>11100.46</v>
      </c>
      <c r="E97" s="162">
        <v>120186</v>
      </c>
      <c r="F97" s="167" t="s">
        <v>530</v>
      </c>
      <c r="G97" s="169" t="s">
        <v>530</v>
      </c>
      <c r="H97" s="169" t="s">
        <v>530</v>
      </c>
      <c r="I97" s="172">
        <v>3289</v>
      </c>
      <c r="J97" s="173">
        <v>1644.5</v>
      </c>
      <c r="K97" s="172">
        <v>986.69999999999993</v>
      </c>
      <c r="L97" s="163">
        <v>556.86</v>
      </c>
      <c r="M97" s="163">
        <v>718.67732294639563</v>
      </c>
      <c r="N97" s="163">
        <v>161.81732294639562</v>
      </c>
      <c r="O97" s="163">
        <v>13526.46</v>
      </c>
      <c r="P97" s="163">
        <v>14382.09</v>
      </c>
      <c r="Q97" s="163">
        <v>855.63000000000102</v>
      </c>
      <c r="R97" s="162"/>
    </row>
    <row r="98" spans="1:18" ht="15.95" customHeight="1" x14ac:dyDescent="0.2">
      <c r="A98" s="161" t="s">
        <v>129</v>
      </c>
      <c r="B98" s="162">
        <v>22407.7</v>
      </c>
      <c r="C98" s="165" t="s">
        <v>319</v>
      </c>
      <c r="D98" s="162">
        <v>44815.39</v>
      </c>
      <c r="E98" s="162">
        <v>4070698</v>
      </c>
      <c r="F98" s="166">
        <v>8</v>
      </c>
      <c r="G98" s="163">
        <v>32566</v>
      </c>
      <c r="H98" s="164">
        <f>D98/G98</f>
        <v>1.3761404532334336</v>
      </c>
      <c r="I98" s="168">
        <v>159274</v>
      </c>
      <c r="J98" s="163">
        <v>79637</v>
      </c>
      <c r="K98" s="168">
        <v>47782.2</v>
      </c>
      <c r="L98" s="163">
        <v>16743.72</v>
      </c>
      <c r="M98" s="163">
        <v>21608.231509921632</v>
      </c>
      <c r="N98" s="163">
        <v>4864.5115099216309</v>
      </c>
      <c r="O98" s="163">
        <v>34000.379999999997</v>
      </c>
      <c r="P98" s="163">
        <v>44357.979999999996</v>
      </c>
      <c r="Q98" s="163">
        <v>10357.599999999999</v>
      </c>
      <c r="R98" s="162"/>
    </row>
    <row r="99" spans="1:18" ht="15.95" customHeight="1" x14ac:dyDescent="0.2">
      <c r="A99" s="161" t="s">
        <v>130</v>
      </c>
      <c r="B99" s="162">
        <v>143917.29999999999</v>
      </c>
      <c r="C99" s="165" t="s">
        <v>319</v>
      </c>
      <c r="D99" s="162">
        <v>287834.59999999998</v>
      </c>
      <c r="E99" s="162">
        <v>26928603</v>
      </c>
      <c r="F99" s="166">
        <v>8</v>
      </c>
      <c r="G99" s="163"/>
      <c r="H99" s="169" t="s">
        <v>530</v>
      </c>
      <c r="I99" s="168">
        <v>903330</v>
      </c>
      <c r="J99" s="163">
        <v>451665</v>
      </c>
      <c r="K99" s="172">
        <v>270999</v>
      </c>
      <c r="L99" s="163">
        <v>134655.40000000002</v>
      </c>
      <c r="M99" s="163">
        <v>173776.17668843849</v>
      </c>
      <c r="N99" s="163">
        <v>39120.776688438462</v>
      </c>
      <c r="O99" s="163">
        <v>174272.31</v>
      </c>
      <c r="P99" s="163">
        <v>262461.33999999997</v>
      </c>
      <c r="Q99" s="163">
        <v>88189.02999999997</v>
      </c>
      <c r="R99" s="162"/>
    </row>
    <row r="100" spans="1:18" ht="15.95" customHeight="1" x14ac:dyDescent="0.2">
      <c r="A100" s="161" t="s">
        <v>131</v>
      </c>
      <c r="B100" s="162">
        <v>300955.82</v>
      </c>
      <c r="C100" s="162">
        <v>35411.67</v>
      </c>
      <c r="D100" s="162">
        <v>672734.97</v>
      </c>
      <c r="E100" s="162">
        <v>39449819</v>
      </c>
      <c r="F100" s="166">
        <v>5</v>
      </c>
      <c r="G100" s="163"/>
      <c r="H100" s="169" t="s">
        <v>530</v>
      </c>
      <c r="I100" s="168">
        <v>850919</v>
      </c>
      <c r="J100" s="173">
        <v>425459.5</v>
      </c>
      <c r="K100" s="172">
        <v>255275.69999999998</v>
      </c>
      <c r="L100" s="163">
        <v>203709.52</v>
      </c>
      <c r="M100" s="163">
        <v>262892.16473379155</v>
      </c>
      <c r="N100" s="163">
        <v>59182.64473379156</v>
      </c>
      <c r="O100" s="163">
        <v>270058.19999999995</v>
      </c>
      <c r="P100" s="163">
        <v>417144.06</v>
      </c>
      <c r="Q100" s="163">
        <v>147085.86000000004</v>
      </c>
      <c r="R100" s="162"/>
    </row>
    <row r="101" spans="1:18" ht="15.95" customHeight="1" x14ac:dyDescent="0.2">
      <c r="A101" s="161" t="s">
        <v>132</v>
      </c>
      <c r="B101" s="162">
        <v>46772.38</v>
      </c>
      <c r="C101" s="165" t="s">
        <v>319</v>
      </c>
      <c r="D101" s="162">
        <v>93544.75</v>
      </c>
      <c r="E101" s="162">
        <v>11891980</v>
      </c>
      <c r="F101" s="166">
        <v>8</v>
      </c>
      <c r="G101" s="163"/>
      <c r="H101" s="169" t="s">
        <v>530</v>
      </c>
      <c r="I101" s="168">
        <v>1009980</v>
      </c>
      <c r="J101" s="163">
        <v>504990</v>
      </c>
      <c r="K101" s="168">
        <v>302994</v>
      </c>
      <c r="L101" s="163">
        <v>67086.400000000009</v>
      </c>
      <c r="M101" s="163">
        <v>86576.661504275806</v>
      </c>
      <c r="N101" s="163">
        <v>19490.261504275797</v>
      </c>
      <c r="O101" s="163">
        <v>110273.24999999999</v>
      </c>
      <c r="P101" s="163">
        <v>162909.76999999999</v>
      </c>
      <c r="Q101" s="163">
        <v>52636.520000000004</v>
      </c>
      <c r="R101" s="162"/>
    </row>
    <row r="102" spans="1:18" ht="15.95" customHeight="1" x14ac:dyDescent="0.2">
      <c r="A102" s="161" t="s">
        <v>133</v>
      </c>
      <c r="B102" s="162">
        <v>22432</v>
      </c>
      <c r="C102" s="165" t="s">
        <v>319</v>
      </c>
      <c r="D102" s="162">
        <v>44864</v>
      </c>
      <c r="E102" s="162">
        <v>589137</v>
      </c>
      <c r="F102" s="166">
        <v>8</v>
      </c>
      <c r="G102" s="163"/>
      <c r="H102" s="169" t="s">
        <v>530</v>
      </c>
      <c r="I102" s="172">
        <v>19195</v>
      </c>
      <c r="J102" s="173">
        <v>9597.5</v>
      </c>
      <c r="K102" s="172">
        <v>5758.5</v>
      </c>
      <c r="L102" s="163">
        <v>5606</v>
      </c>
      <c r="M102" s="163">
        <v>7234.6850509937176</v>
      </c>
      <c r="N102" s="163">
        <v>1628.6850509937176</v>
      </c>
      <c r="O102" s="163">
        <v>18171.669999999998</v>
      </c>
      <c r="P102" s="163">
        <v>21507.68</v>
      </c>
      <c r="Q102" s="163">
        <v>3336.010000000002</v>
      </c>
      <c r="R102" s="162"/>
    </row>
    <row r="103" spans="1:18" ht="15.95" customHeight="1" x14ac:dyDescent="0.2">
      <c r="A103" s="152" t="s">
        <v>329</v>
      </c>
      <c r="B103" s="154">
        <v>16167812.5</v>
      </c>
      <c r="C103" s="160">
        <v>850937.5</v>
      </c>
      <c r="D103" s="155">
        <v>34037500</v>
      </c>
      <c r="O103" s="163"/>
      <c r="P103" s="163"/>
      <c r="Q103" s="163"/>
      <c r="R103" s="153"/>
    </row>
    <row r="105" spans="1:18" x14ac:dyDescent="0.2">
      <c r="A105" s="151" t="s">
        <v>544</v>
      </c>
    </row>
  </sheetData>
  <autoFilter ref="A2:R103"/>
  <mergeCells count="5">
    <mergeCell ref="I1:K1"/>
    <mergeCell ref="L1:N1"/>
    <mergeCell ref="O1:Q1"/>
    <mergeCell ref="E1:H1"/>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3"/>
  <sheetViews>
    <sheetView workbookViewId="0">
      <selection activeCell="B27" sqref="B27"/>
    </sheetView>
  </sheetViews>
  <sheetFormatPr defaultRowHeight="14.25" x14ac:dyDescent="0.2"/>
  <cols>
    <col min="1" max="1" width="13.5" bestFit="1" customWidth="1"/>
    <col min="2" max="2" width="14.625" customWidth="1"/>
    <col min="3" max="3" width="15.625" style="1" bestFit="1" customWidth="1"/>
    <col min="4" max="4" width="14.625" bestFit="1" customWidth="1"/>
    <col min="5" max="5" width="12.125" bestFit="1" customWidth="1"/>
  </cols>
  <sheetData>
    <row r="2" spans="1:4" ht="15" x14ac:dyDescent="0.25">
      <c r="A2" s="2" t="s">
        <v>0</v>
      </c>
    </row>
    <row r="3" spans="1:4" x14ac:dyDescent="0.2">
      <c r="A3" t="s">
        <v>1</v>
      </c>
      <c r="B3" s="1">
        <v>200000000</v>
      </c>
      <c r="C3" s="1" t="s">
        <v>7</v>
      </c>
      <c r="D3" t="s">
        <v>8</v>
      </c>
    </row>
    <row r="4" spans="1:4" x14ac:dyDescent="0.2">
      <c r="A4" t="s">
        <v>4</v>
      </c>
      <c r="B4">
        <v>0.01</v>
      </c>
      <c r="C4" s="1">
        <f>+B3*B4</f>
        <v>2000000</v>
      </c>
    </row>
    <row r="5" spans="1:4" x14ac:dyDescent="0.2">
      <c r="A5" t="s">
        <v>2</v>
      </c>
      <c r="B5">
        <v>9.375E-2</v>
      </c>
      <c r="C5" s="1">
        <f>(+B3-C4)*B5</f>
        <v>18562500</v>
      </c>
      <c r="D5" s="1">
        <f>+C5*2</f>
        <v>37125000</v>
      </c>
    </row>
    <row r="6" spans="1:4" x14ac:dyDescent="0.2">
      <c r="A6" t="s">
        <v>3</v>
      </c>
      <c r="B6">
        <v>3.7499999999999999E-2</v>
      </c>
      <c r="C6" s="1">
        <f>(B3-C4)*B6</f>
        <v>7425000</v>
      </c>
      <c r="D6" s="1">
        <f>+C6*2</f>
        <v>14850000</v>
      </c>
    </row>
    <row r="9" spans="1:4" ht="15" x14ac:dyDescent="0.25">
      <c r="A9" s="2" t="s">
        <v>5</v>
      </c>
    </row>
    <row r="10" spans="1:4" x14ac:dyDescent="0.2">
      <c r="A10" t="s">
        <v>6</v>
      </c>
      <c r="B10" s="1">
        <v>155000000</v>
      </c>
      <c r="C10" s="1" t="s">
        <v>7</v>
      </c>
    </row>
    <row r="11" spans="1:4" x14ac:dyDescent="0.2">
      <c r="A11" t="s">
        <v>2</v>
      </c>
      <c r="B11">
        <v>9.2499999999999999E-2</v>
      </c>
      <c r="C11" s="1">
        <f>+B10*B11</f>
        <v>14337500</v>
      </c>
      <c r="D11" s="1">
        <f>+C11*2</f>
        <v>28675000</v>
      </c>
    </row>
    <row r="12" spans="1:4" x14ac:dyDescent="0.2">
      <c r="A12" t="s">
        <v>3</v>
      </c>
      <c r="B12">
        <v>2.3300000000000001E-2</v>
      </c>
      <c r="C12" s="1">
        <f>+B10*B12</f>
        <v>3611500</v>
      </c>
      <c r="D12" s="1">
        <f>+C12*2</f>
        <v>7223000</v>
      </c>
    </row>
    <row r="15" spans="1:4" x14ac:dyDescent="0.2">
      <c r="A15" t="s">
        <v>9</v>
      </c>
    </row>
    <row r="17" spans="1:5" ht="15" x14ac:dyDescent="0.25">
      <c r="A17" s="2" t="s">
        <v>0</v>
      </c>
    </row>
    <row r="18" spans="1:5" x14ac:dyDescent="0.2">
      <c r="A18" t="s">
        <v>309</v>
      </c>
    </row>
    <row r="19" spans="1:5" x14ac:dyDescent="0.2">
      <c r="B19" s="1">
        <v>300000000</v>
      </c>
      <c r="C19" s="1" t="s">
        <v>7</v>
      </c>
      <c r="D19" t="s">
        <v>8</v>
      </c>
      <c r="E19" t="s">
        <v>11</v>
      </c>
    </row>
    <row r="20" spans="1:5" x14ac:dyDescent="0.2">
      <c r="A20" t="s">
        <v>4</v>
      </c>
      <c r="B20">
        <v>0.01</v>
      </c>
      <c r="C20" s="1">
        <f>+B19*B20</f>
        <v>3000000</v>
      </c>
    </row>
    <row r="21" spans="1:5" x14ac:dyDescent="0.2">
      <c r="A21" t="s">
        <v>2</v>
      </c>
      <c r="B21">
        <v>9.375E-2</v>
      </c>
      <c r="C21" s="1">
        <f>(+B19-C20)*B21</f>
        <v>27843750</v>
      </c>
      <c r="D21" s="1">
        <f>+C21*2</f>
        <v>55687500</v>
      </c>
      <c r="E21" s="3">
        <f>+D21-D5</f>
        <v>18562500</v>
      </c>
    </row>
    <row r="22" spans="1:5" x14ac:dyDescent="0.2">
      <c r="A22" t="s">
        <v>3</v>
      </c>
      <c r="B22">
        <v>3.7499999999999999E-2</v>
      </c>
      <c r="C22" s="1">
        <f>(B19-C20)*B22</f>
        <v>11137500</v>
      </c>
      <c r="D22" s="1">
        <f>+C22*2</f>
        <v>22275000</v>
      </c>
      <c r="E22" s="3">
        <f>+D22-D6</f>
        <v>7425000</v>
      </c>
    </row>
    <row r="25" spans="1:5" ht="15" x14ac:dyDescent="0.25">
      <c r="A25" s="2" t="s">
        <v>5</v>
      </c>
    </row>
    <row r="26" spans="1:5" x14ac:dyDescent="0.2">
      <c r="A26" t="s">
        <v>10</v>
      </c>
    </row>
    <row r="27" spans="1:5" x14ac:dyDescent="0.2">
      <c r="B27" s="1">
        <v>200000000</v>
      </c>
      <c r="C27" s="1" t="s">
        <v>7</v>
      </c>
    </row>
    <row r="28" spans="1:5" x14ac:dyDescent="0.2">
      <c r="A28" t="s">
        <v>2</v>
      </c>
      <c r="B28">
        <v>9.2499999999999999E-2</v>
      </c>
      <c r="C28" s="1">
        <f>+B27*B28</f>
        <v>18500000</v>
      </c>
      <c r="D28" s="1">
        <f>+C28*2</f>
        <v>37000000</v>
      </c>
      <c r="E28" s="3">
        <f>+D28-D11</f>
        <v>8325000</v>
      </c>
    </row>
    <row r="29" spans="1:5" x14ac:dyDescent="0.2">
      <c r="A29" t="s">
        <v>3</v>
      </c>
      <c r="B29">
        <v>2.3300000000000001E-2</v>
      </c>
      <c r="C29" s="1">
        <f>+B27*B29</f>
        <v>4660000</v>
      </c>
      <c r="D29" s="1">
        <f>+C29*2</f>
        <v>9320000</v>
      </c>
      <c r="E29" s="3">
        <f>+D29-D12</f>
        <v>2097000</v>
      </c>
    </row>
    <row r="31" spans="1:5" ht="15" x14ac:dyDescent="0.25">
      <c r="A31" s="2" t="s">
        <v>12</v>
      </c>
    </row>
    <row r="32" spans="1:5" x14ac:dyDescent="0.2">
      <c r="A32" t="s">
        <v>2</v>
      </c>
      <c r="E32" s="3">
        <f>+E21+E28</f>
        <v>26887500</v>
      </c>
    </row>
    <row r="33" spans="1:5" x14ac:dyDescent="0.2">
      <c r="A33" t="s">
        <v>3</v>
      </c>
      <c r="E33" s="3">
        <f>+E22+E29</f>
        <v>9522000</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topLeftCell="A40" workbookViewId="0">
      <selection activeCell="C6" sqref="C6:E104"/>
    </sheetView>
  </sheetViews>
  <sheetFormatPr defaultRowHeight="14.25" x14ac:dyDescent="0.2"/>
  <cols>
    <col min="1" max="1" width="17.625" style="8" customWidth="1"/>
    <col min="2" max="2" width="11.75" style="8" customWidth="1"/>
    <col min="3" max="3" width="15.125" style="33" bestFit="1" customWidth="1"/>
    <col min="4" max="4" width="16.625" style="62" bestFit="1" customWidth="1"/>
    <col min="5" max="5" width="16.25" style="62" bestFit="1" customWidth="1"/>
  </cols>
  <sheetData>
    <row r="1" spans="1:5" ht="18" x14ac:dyDescent="0.25">
      <c r="A1" s="58" t="s">
        <v>139</v>
      </c>
      <c r="B1" s="59"/>
      <c r="C1" s="59"/>
    </row>
    <row r="2" spans="1:5" x14ac:dyDescent="0.2">
      <c r="A2" s="8" t="s">
        <v>140</v>
      </c>
      <c r="C2" s="54">
        <v>14337499.999999996</v>
      </c>
      <c r="D2" s="60">
        <f>+SummaryDoNotEdit!C28</f>
        <v>18500000</v>
      </c>
      <c r="E2" s="65">
        <f>+D2-C2</f>
        <v>4162500.0000000037</v>
      </c>
    </row>
    <row r="3" spans="1:5" x14ac:dyDescent="0.2">
      <c r="A3" s="55"/>
      <c r="C3" s="8" t="s">
        <v>16</v>
      </c>
    </row>
    <row r="4" spans="1:5" ht="15.75" x14ac:dyDescent="0.25">
      <c r="C4" s="56" t="s">
        <v>20</v>
      </c>
    </row>
    <row r="5" spans="1:5" ht="15.75" x14ac:dyDescent="0.25">
      <c r="A5" s="77" t="s">
        <v>19</v>
      </c>
      <c r="B5" s="15" t="s">
        <v>24</v>
      </c>
      <c r="C5" s="17" t="s">
        <v>25</v>
      </c>
      <c r="D5" s="67" t="s">
        <v>138</v>
      </c>
      <c r="E5" s="67" t="s">
        <v>11</v>
      </c>
    </row>
    <row r="6" spans="1:5" x14ac:dyDescent="0.2">
      <c r="A6" s="68" t="s">
        <v>29</v>
      </c>
      <c r="B6" s="70">
        <v>1916</v>
      </c>
      <c r="C6" s="39">
        <v>71133.14</v>
      </c>
      <c r="D6" s="63">
        <f>+B6/$B$105*$D$2</f>
        <v>91799.050051019614</v>
      </c>
      <c r="E6" s="66">
        <f>+D6-C6</f>
        <v>20665.910051019615</v>
      </c>
    </row>
    <row r="7" spans="1:5" x14ac:dyDescent="0.2">
      <c r="A7" s="68" t="s">
        <v>35</v>
      </c>
      <c r="B7" s="70">
        <v>181</v>
      </c>
      <c r="C7" s="39">
        <v>6719.8000000000011</v>
      </c>
      <c r="D7" s="63">
        <f t="shared" ref="D7:D70" si="0">+B7/$B$105*$D$2</f>
        <v>8672.039696886508</v>
      </c>
      <c r="E7" s="66">
        <f t="shared" ref="E7:E70" si="1">+D7-C7</f>
        <v>1952.2396968865069</v>
      </c>
    </row>
    <row r="8" spans="1:5" x14ac:dyDescent="0.2">
      <c r="A8" s="68" t="s">
        <v>36</v>
      </c>
      <c r="B8" s="70">
        <v>828</v>
      </c>
      <c r="C8" s="39">
        <v>30740.18</v>
      </c>
      <c r="D8" s="63">
        <f t="shared" si="0"/>
        <v>39670.988226641042</v>
      </c>
      <c r="E8" s="66">
        <f t="shared" si="1"/>
        <v>8930.808226641042</v>
      </c>
    </row>
    <row r="9" spans="1:5" x14ac:dyDescent="0.2">
      <c r="A9" s="69" t="s">
        <v>37</v>
      </c>
      <c r="B9" s="70">
        <v>440</v>
      </c>
      <c r="C9" s="39">
        <v>16335.36</v>
      </c>
      <c r="D9" s="63">
        <f t="shared" si="0"/>
        <v>21081.201473094276</v>
      </c>
      <c r="E9" s="66">
        <f t="shared" si="1"/>
        <v>4745.841473094275</v>
      </c>
    </row>
    <row r="10" spans="1:5" x14ac:dyDescent="0.2">
      <c r="A10" s="68" t="s">
        <v>38</v>
      </c>
      <c r="B10" s="70">
        <v>106</v>
      </c>
      <c r="C10" s="39">
        <v>3935.3399999999997</v>
      </c>
      <c r="D10" s="63">
        <f t="shared" si="0"/>
        <v>5078.6530821545293</v>
      </c>
      <c r="E10" s="66">
        <f t="shared" si="1"/>
        <v>1143.3130821545296</v>
      </c>
    </row>
    <row r="11" spans="1:5" x14ac:dyDescent="0.2">
      <c r="A11" s="68" t="s">
        <v>39</v>
      </c>
      <c r="B11" s="70">
        <v>2213</v>
      </c>
      <c r="C11" s="39">
        <v>82159.48000000001</v>
      </c>
      <c r="D11" s="63">
        <f t="shared" si="0"/>
        <v>106028.86104535825</v>
      </c>
      <c r="E11" s="66">
        <f t="shared" si="1"/>
        <v>23869.381045358241</v>
      </c>
    </row>
    <row r="12" spans="1:5" x14ac:dyDescent="0.2">
      <c r="A12" s="69" t="s">
        <v>40</v>
      </c>
      <c r="B12" s="70">
        <v>1285</v>
      </c>
      <c r="C12" s="39">
        <v>47706.719999999994</v>
      </c>
      <c r="D12" s="63">
        <f t="shared" si="0"/>
        <v>61566.690665741233</v>
      </c>
      <c r="E12" s="66">
        <f t="shared" si="1"/>
        <v>13859.970665741239</v>
      </c>
    </row>
    <row r="13" spans="1:5" x14ac:dyDescent="0.2">
      <c r="A13" s="68" t="s">
        <v>41</v>
      </c>
      <c r="B13" s="70">
        <v>519</v>
      </c>
      <c r="C13" s="39">
        <v>19268.3</v>
      </c>
      <c r="D13" s="63">
        <f t="shared" si="0"/>
        <v>24866.235373945296</v>
      </c>
      <c r="E13" s="66">
        <f t="shared" si="1"/>
        <v>5597.9353739452963</v>
      </c>
    </row>
    <row r="14" spans="1:5" x14ac:dyDescent="0.2">
      <c r="A14" s="68" t="s">
        <v>42</v>
      </c>
      <c r="B14" s="70">
        <v>562</v>
      </c>
      <c r="C14" s="39">
        <v>20864.739999999998</v>
      </c>
      <c r="D14" s="63">
        <f t="shared" si="0"/>
        <v>26926.443699724958</v>
      </c>
      <c r="E14" s="66">
        <f t="shared" si="1"/>
        <v>6061.7036997249597</v>
      </c>
    </row>
    <row r="15" spans="1:5" x14ac:dyDescent="0.2">
      <c r="A15" s="68" t="s">
        <v>43</v>
      </c>
      <c r="B15" s="71">
        <v>4585</v>
      </c>
      <c r="C15" s="39">
        <v>170222</v>
      </c>
      <c r="D15" s="63">
        <f t="shared" si="0"/>
        <v>219675.70171394831</v>
      </c>
      <c r="E15" s="66">
        <f t="shared" si="1"/>
        <v>49453.701713948307</v>
      </c>
    </row>
    <row r="16" spans="1:5" x14ac:dyDescent="0.2">
      <c r="A16" s="68" t="s">
        <v>44</v>
      </c>
      <c r="B16" s="70">
        <v>288</v>
      </c>
      <c r="C16" s="39">
        <v>10692.24</v>
      </c>
      <c r="D16" s="63">
        <f t="shared" si="0"/>
        <v>13798.604600570798</v>
      </c>
      <c r="E16" s="66">
        <f t="shared" si="1"/>
        <v>3106.3646005707978</v>
      </c>
    </row>
    <row r="17" spans="1:5" x14ac:dyDescent="0.2">
      <c r="A17" s="68" t="s">
        <v>45</v>
      </c>
      <c r="B17" s="70">
        <v>301</v>
      </c>
      <c r="C17" s="39">
        <v>11174.900000000001</v>
      </c>
      <c r="D17" s="63">
        <f t="shared" si="0"/>
        <v>14421.458280457675</v>
      </c>
      <c r="E17" s="66">
        <f t="shared" si="1"/>
        <v>3246.5582804576734</v>
      </c>
    </row>
    <row r="18" spans="1:5" x14ac:dyDescent="0.2">
      <c r="A18" s="68" t="s">
        <v>46</v>
      </c>
      <c r="B18" s="70">
        <v>593</v>
      </c>
      <c r="C18" s="39">
        <v>22015.64</v>
      </c>
      <c r="D18" s="63">
        <f t="shared" si="0"/>
        <v>28411.71016714751</v>
      </c>
      <c r="E18" s="66">
        <f t="shared" si="1"/>
        <v>6396.0701671475108</v>
      </c>
    </row>
    <row r="19" spans="1:5" x14ac:dyDescent="0.2">
      <c r="A19" s="68" t="s">
        <v>47</v>
      </c>
      <c r="B19" s="71">
        <v>55323</v>
      </c>
      <c r="C19" s="39">
        <v>2053912.96</v>
      </c>
      <c r="D19" s="63">
        <f t="shared" si="0"/>
        <v>2650625.7024908969</v>
      </c>
      <c r="E19" s="66">
        <f t="shared" si="1"/>
        <v>596712.74249089696</v>
      </c>
    </row>
    <row r="20" spans="1:5" x14ac:dyDescent="0.2">
      <c r="A20" s="68" t="s">
        <v>48</v>
      </c>
      <c r="B20" s="70">
        <v>59638</v>
      </c>
      <c r="C20" s="39">
        <v>2214240.96</v>
      </c>
      <c r="D20" s="63">
        <f t="shared" si="0"/>
        <v>2857365.21239181</v>
      </c>
      <c r="E20" s="66">
        <f t="shared" si="1"/>
        <v>643124.25239181006</v>
      </c>
    </row>
    <row r="21" spans="1:5" x14ac:dyDescent="0.2">
      <c r="A21" s="68" t="s">
        <v>49</v>
      </c>
      <c r="B21" s="70">
        <v>212</v>
      </c>
      <c r="C21" s="39">
        <v>7870.7</v>
      </c>
      <c r="D21" s="63">
        <f t="shared" si="0"/>
        <v>10157.306164309059</v>
      </c>
      <c r="E21" s="66">
        <f t="shared" si="1"/>
        <v>2286.6061643090588</v>
      </c>
    </row>
    <row r="22" spans="1:5" x14ac:dyDescent="0.2">
      <c r="A22" s="68" t="s">
        <v>50</v>
      </c>
      <c r="B22" s="70">
        <v>141</v>
      </c>
      <c r="C22" s="39">
        <v>5216.16</v>
      </c>
      <c r="D22" s="63">
        <f t="shared" si="0"/>
        <v>6755.5668356961196</v>
      </c>
      <c r="E22" s="66">
        <f t="shared" si="1"/>
        <v>1539.4068356961197</v>
      </c>
    </row>
    <row r="23" spans="1:5" x14ac:dyDescent="0.2">
      <c r="A23" s="68" t="s">
        <v>51</v>
      </c>
      <c r="B23" s="70">
        <v>9520</v>
      </c>
      <c r="C23" s="39">
        <v>353437.98000000004</v>
      </c>
      <c r="D23" s="63">
        <f t="shared" si="0"/>
        <v>456120.54096331249</v>
      </c>
      <c r="E23" s="66">
        <f t="shared" si="1"/>
        <v>102682.56096331245</v>
      </c>
    </row>
    <row r="24" spans="1:5" x14ac:dyDescent="0.2">
      <c r="A24" s="68" t="s">
        <v>52</v>
      </c>
      <c r="B24" s="70">
        <v>535</v>
      </c>
      <c r="C24" s="39">
        <v>19862.32</v>
      </c>
      <c r="D24" s="63">
        <f t="shared" si="0"/>
        <v>25632.824518421447</v>
      </c>
      <c r="E24" s="66">
        <f t="shared" si="1"/>
        <v>5770.5045184214468</v>
      </c>
    </row>
    <row r="25" spans="1:5" x14ac:dyDescent="0.2">
      <c r="A25" s="68" t="s">
        <v>53</v>
      </c>
      <c r="B25" s="71">
        <v>655</v>
      </c>
      <c r="C25" s="39">
        <v>24317.42</v>
      </c>
      <c r="D25" s="63">
        <f t="shared" si="0"/>
        <v>31382.243101992615</v>
      </c>
      <c r="E25" s="66">
        <f t="shared" si="1"/>
        <v>7064.823101992617</v>
      </c>
    </row>
    <row r="26" spans="1:5" x14ac:dyDescent="0.2">
      <c r="A26" s="68" t="s">
        <v>54</v>
      </c>
      <c r="B26" s="71">
        <v>759</v>
      </c>
      <c r="C26" s="39">
        <v>28178.5</v>
      </c>
      <c r="D26" s="63">
        <f t="shared" si="0"/>
        <v>36365.072541087626</v>
      </c>
      <c r="E26" s="66">
        <f t="shared" si="1"/>
        <v>8186.5725410876257</v>
      </c>
    </row>
    <row r="27" spans="1:5" x14ac:dyDescent="0.2">
      <c r="A27" s="68" t="s">
        <v>55</v>
      </c>
      <c r="B27" s="70">
        <v>178</v>
      </c>
      <c r="C27" s="39">
        <v>6608.4000000000005</v>
      </c>
      <c r="D27" s="63">
        <f t="shared" si="0"/>
        <v>8528.3042322972287</v>
      </c>
      <c r="E27" s="66">
        <f t="shared" si="1"/>
        <v>1919.9042322972282</v>
      </c>
    </row>
    <row r="28" spans="1:5" x14ac:dyDescent="0.2">
      <c r="A28" s="68" t="s">
        <v>56</v>
      </c>
      <c r="B28" s="70">
        <v>737</v>
      </c>
      <c r="C28" s="39">
        <v>27361.759999999998</v>
      </c>
      <c r="D28" s="63">
        <f t="shared" si="0"/>
        <v>35311.012467432913</v>
      </c>
      <c r="E28" s="66">
        <f t="shared" si="1"/>
        <v>7949.2524674329143</v>
      </c>
    </row>
    <row r="29" spans="1:5" x14ac:dyDescent="0.2">
      <c r="A29" s="68" t="s">
        <v>57</v>
      </c>
      <c r="B29" s="70">
        <v>97</v>
      </c>
      <c r="C29" s="39">
        <v>3601.1800000000003</v>
      </c>
      <c r="D29" s="63">
        <f t="shared" si="0"/>
        <v>4647.4466883866926</v>
      </c>
      <c r="E29" s="66">
        <f t="shared" si="1"/>
        <v>1046.2666883866923</v>
      </c>
    </row>
    <row r="30" spans="1:5" x14ac:dyDescent="0.2">
      <c r="A30" s="68" t="s">
        <v>58</v>
      </c>
      <c r="B30" s="70">
        <v>6114</v>
      </c>
      <c r="C30" s="39">
        <v>226987.36000000002</v>
      </c>
      <c r="D30" s="63">
        <f t="shared" si="0"/>
        <v>292932.87683295092</v>
      </c>
      <c r="E30" s="66">
        <f t="shared" si="1"/>
        <v>65945.516832950903</v>
      </c>
    </row>
    <row r="31" spans="1:5" x14ac:dyDescent="0.2">
      <c r="A31" s="68" t="s">
        <v>59</v>
      </c>
      <c r="B31" s="70">
        <v>982</v>
      </c>
      <c r="C31" s="39">
        <v>36457.56</v>
      </c>
      <c r="D31" s="63">
        <f t="shared" si="0"/>
        <v>47049.408742224041</v>
      </c>
      <c r="E31" s="66">
        <f t="shared" si="1"/>
        <v>10591.848742224043</v>
      </c>
    </row>
    <row r="32" spans="1:5" x14ac:dyDescent="0.2">
      <c r="A32" s="68" t="s">
        <v>60</v>
      </c>
      <c r="B32" s="70">
        <v>254</v>
      </c>
      <c r="C32" s="39">
        <v>9429.9599999999991</v>
      </c>
      <c r="D32" s="63">
        <f t="shared" si="0"/>
        <v>12169.602668558968</v>
      </c>
      <c r="E32" s="66">
        <f t="shared" si="1"/>
        <v>2739.6426685589686</v>
      </c>
    </row>
    <row r="33" spans="1:5" x14ac:dyDescent="0.2">
      <c r="A33" s="68" t="s">
        <v>61</v>
      </c>
      <c r="B33" s="70">
        <v>195</v>
      </c>
      <c r="C33" s="39">
        <v>7239.5400000000009</v>
      </c>
      <c r="D33" s="63">
        <f t="shared" si="0"/>
        <v>9342.8051983031437</v>
      </c>
      <c r="E33" s="66">
        <f t="shared" si="1"/>
        <v>2103.2651983031428</v>
      </c>
    </row>
    <row r="34" spans="1:5" x14ac:dyDescent="0.2">
      <c r="A34" s="68" t="s">
        <v>62</v>
      </c>
      <c r="B34" s="71">
        <v>191</v>
      </c>
      <c r="C34" s="39">
        <v>7091.0599999999995</v>
      </c>
      <c r="D34" s="63">
        <f t="shared" si="0"/>
        <v>9151.157912184106</v>
      </c>
      <c r="E34" s="66">
        <f t="shared" si="1"/>
        <v>2060.0979121841065</v>
      </c>
    </row>
    <row r="35" spans="1:5" x14ac:dyDescent="0.2">
      <c r="A35" s="68" t="s">
        <v>63</v>
      </c>
      <c r="B35" s="70">
        <v>450</v>
      </c>
      <c r="C35" s="39">
        <v>16706.62</v>
      </c>
      <c r="D35" s="63">
        <f t="shared" si="0"/>
        <v>21560.319688391872</v>
      </c>
      <c r="E35" s="66">
        <f t="shared" si="1"/>
        <v>4853.6996883918728</v>
      </c>
    </row>
    <row r="36" spans="1:5" x14ac:dyDescent="0.2">
      <c r="A36" s="68" t="s">
        <v>64</v>
      </c>
      <c r="B36" s="71">
        <v>12387</v>
      </c>
      <c r="C36" s="39">
        <v>459877.77999999997</v>
      </c>
      <c r="D36" s="63">
        <f t="shared" si="0"/>
        <v>593483.73328913364</v>
      </c>
      <c r="E36" s="66">
        <f t="shared" si="1"/>
        <v>133605.95328913367</v>
      </c>
    </row>
    <row r="37" spans="1:5" x14ac:dyDescent="0.2">
      <c r="A37" s="68" t="s">
        <v>65</v>
      </c>
      <c r="B37" s="71">
        <v>2535</v>
      </c>
      <c r="C37" s="39">
        <v>94114</v>
      </c>
      <c r="D37" s="63">
        <f t="shared" si="0"/>
        <v>121456.46757794089</v>
      </c>
      <c r="E37" s="66">
        <f t="shared" si="1"/>
        <v>27342.467577940886</v>
      </c>
    </row>
    <row r="38" spans="1:5" x14ac:dyDescent="0.2">
      <c r="A38" s="68" t="s">
        <v>66</v>
      </c>
      <c r="B38" s="70">
        <v>230</v>
      </c>
      <c r="C38" s="39">
        <v>8538.9399999999987</v>
      </c>
      <c r="D38" s="63">
        <f t="shared" si="0"/>
        <v>11019.718951844734</v>
      </c>
      <c r="E38" s="66">
        <f t="shared" si="1"/>
        <v>2480.7789518447353</v>
      </c>
    </row>
    <row r="39" spans="1:5" x14ac:dyDescent="0.2">
      <c r="A39" s="68" t="s">
        <v>67</v>
      </c>
      <c r="B39" s="70">
        <v>157</v>
      </c>
      <c r="C39" s="39">
        <v>5828.7800000000007</v>
      </c>
      <c r="D39" s="63">
        <f t="shared" si="0"/>
        <v>7522.1559801722751</v>
      </c>
      <c r="E39" s="66">
        <f t="shared" si="1"/>
        <v>1693.3759801722745</v>
      </c>
    </row>
    <row r="40" spans="1:5" x14ac:dyDescent="0.2">
      <c r="A40" s="68" t="s">
        <v>68</v>
      </c>
      <c r="B40" s="71">
        <v>29813</v>
      </c>
      <c r="C40" s="39">
        <v>1106851.3199999998</v>
      </c>
      <c r="D40" s="63">
        <f t="shared" si="0"/>
        <v>1428395.1352667264</v>
      </c>
      <c r="E40" s="66">
        <f t="shared" si="1"/>
        <v>321543.81526672654</v>
      </c>
    </row>
    <row r="41" spans="1:5" x14ac:dyDescent="0.2">
      <c r="A41" s="68" t="s">
        <v>69</v>
      </c>
      <c r="B41" s="70">
        <v>205</v>
      </c>
      <c r="C41" s="39">
        <v>7610.82</v>
      </c>
      <c r="D41" s="63">
        <f t="shared" si="0"/>
        <v>9821.9234136007417</v>
      </c>
      <c r="E41" s="66">
        <f t="shared" si="1"/>
        <v>2211.103413600742</v>
      </c>
    </row>
    <row r="42" spans="1:5" x14ac:dyDescent="0.2">
      <c r="A42" s="68" t="s">
        <v>70</v>
      </c>
      <c r="B42" s="70">
        <v>2575</v>
      </c>
      <c r="C42" s="39">
        <v>95599.060000000012</v>
      </c>
      <c r="D42" s="63">
        <f t="shared" si="0"/>
        <v>123372.94043913127</v>
      </c>
      <c r="E42" s="66">
        <f t="shared" si="1"/>
        <v>27773.880439131259</v>
      </c>
    </row>
    <row r="43" spans="1:5" x14ac:dyDescent="0.2">
      <c r="A43" s="68" t="s">
        <v>71</v>
      </c>
      <c r="B43" s="70">
        <v>139</v>
      </c>
      <c r="C43" s="39">
        <v>5160.5200000000004</v>
      </c>
      <c r="D43" s="63">
        <f t="shared" si="0"/>
        <v>6659.7431926366007</v>
      </c>
      <c r="E43" s="66">
        <f t="shared" si="1"/>
        <v>1499.2231926366003</v>
      </c>
    </row>
    <row r="44" spans="1:5" x14ac:dyDescent="0.2">
      <c r="A44" s="68" t="s">
        <v>72</v>
      </c>
      <c r="B44" s="70">
        <v>12515</v>
      </c>
      <c r="C44" s="39">
        <v>464629.94000000006</v>
      </c>
      <c r="D44" s="63">
        <f t="shared" si="0"/>
        <v>599616.44644494285</v>
      </c>
      <c r="E44" s="66">
        <f t="shared" si="1"/>
        <v>134986.50644494279</v>
      </c>
    </row>
    <row r="45" spans="1:5" x14ac:dyDescent="0.2">
      <c r="A45" s="68" t="s">
        <v>73</v>
      </c>
      <c r="B45" s="70">
        <v>1847</v>
      </c>
      <c r="C45" s="39">
        <v>68571.400000000009</v>
      </c>
      <c r="D45" s="63">
        <f t="shared" si="0"/>
        <v>88493.134365466191</v>
      </c>
      <c r="E45" s="66">
        <f t="shared" si="1"/>
        <v>19921.734365466182</v>
      </c>
    </row>
    <row r="46" spans="1:5" x14ac:dyDescent="0.2">
      <c r="A46" s="68" t="s">
        <v>74</v>
      </c>
      <c r="B46" s="70">
        <v>1147</v>
      </c>
      <c r="C46" s="39">
        <v>42583.32</v>
      </c>
      <c r="D46" s="63">
        <f t="shared" si="0"/>
        <v>54954.8592946344</v>
      </c>
      <c r="E46" s="66">
        <f t="shared" si="1"/>
        <v>12371.5392946344</v>
      </c>
    </row>
    <row r="47" spans="1:5" x14ac:dyDescent="0.2">
      <c r="A47" s="68" t="s">
        <v>75</v>
      </c>
      <c r="B47" s="70">
        <v>841</v>
      </c>
      <c r="C47" s="39">
        <v>31222.82</v>
      </c>
      <c r="D47" s="63">
        <f t="shared" si="0"/>
        <v>40293.841906527923</v>
      </c>
      <c r="E47" s="66">
        <f t="shared" si="1"/>
        <v>9071.0219065279234</v>
      </c>
    </row>
    <row r="48" spans="1:5" x14ac:dyDescent="0.2">
      <c r="A48" s="68" t="s">
        <v>76</v>
      </c>
      <c r="B48" s="70">
        <v>62</v>
      </c>
      <c r="C48" s="39">
        <v>2301.8000000000002</v>
      </c>
      <c r="D48" s="63">
        <f t="shared" si="0"/>
        <v>2970.5329348451023</v>
      </c>
      <c r="E48" s="66">
        <f t="shared" si="1"/>
        <v>668.73293484510214</v>
      </c>
    </row>
    <row r="49" spans="1:5" x14ac:dyDescent="0.2">
      <c r="A49" s="68" t="s">
        <v>77</v>
      </c>
      <c r="B49" s="70">
        <v>461</v>
      </c>
      <c r="C49" s="39">
        <v>17114.98</v>
      </c>
      <c r="D49" s="63">
        <f t="shared" si="0"/>
        <v>22087.349725219232</v>
      </c>
      <c r="E49" s="66">
        <f t="shared" si="1"/>
        <v>4972.3697252192324</v>
      </c>
    </row>
    <row r="50" spans="1:5" x14ac:dyDescent="0.2">
      <c r="A50" s="68" t="s">
        <v>78</v>
      </c>
      <c r="B50" s="70">
        <v>382</v>
      </c>
      <c r="C50" s="39">
        <v>14163.48</v>
      </c>
      <c r="D50" s="63">
        <f t="shared" si="0"/>
        <v>18302.315824368212</v>
      </c>
      <c r="E50" s="66">
        <f t="shared" si="1"/>
        <v>4138.8358243682123</v>
      </c>
    </row>
    <row r="51" spans="1:5" x14ac:dyDescent="0.2">
      <c r="A51" s="68" t="s">
        <v>79</v>
      </c>
      <c r="B51" s="71">
        <v>9621</v>
      </c>
      <c r="C51" s="39">
        <v>357187.72</v>
      </c>
      <c r="D51" s="63">
        <f t="shared" si="0"/>
        <v>460959.63493781822</v>
      </c>
      <c r="E51" s="66">
        <f t="shared" si="1"/>
        <v>103771.91493781825</v>
      </c>
    </row>
    <row r="52" spans="1:5" x14ac:dyDescent="0.2">
      <c r="A52" s="68" t="s">
        <v>80</v>
      </c>
      <c r="B52" s="70">
        <v>263</v>
      </c>
      <c r="C52" s="39">
        <v>9764.119999999999</v>
      </c>
      <c r="D52" s="63">
        <f t="shared" si="0"/>
        <v>12600.809062326805</v>
      </c>
      <c r="E52" s="66">
        <f t="shared" si="1"/>
        <v>2836.6890623268064</v>
      </c>
    </row>
    <row r="53" spans="1:5" x14ac:dyDescent="0.2">
      <c r="A53" s="68" t="s">
        <v>81</v>
      </c>
      <c r="B53" s="70">
        <v>2656</v>
      </c>
      <c r="C53" s="39">
        <v>98606.22</v>
      </c>
      <c r="D53" s="63">
        <f t="shared" si="0"/>
        <v>127253.7979830418</v>
      </c>
      <c r="E53" s="66">
        <f t="shared" si="1"/>
        <v>28647.577983041803</v>
      </c>
    </row>
    <row r="54" spans="1:5" x14ac:dyDescent="0.2">
      <c r="A54" s="68" t="s">
        <v>82</v>
      </c>
      <c r="B54" s="70">
        <v>92</v>
      </c>
      <c r="C54" s="39">
        <v>3415.58</v>
      </c>
      <c r="D54" s="63">
        <f t="shared" si="0"/>
        <v>4407.8875807378936</v>
      </c>
      <c r="E54" s="66">
        <f t="shared" si="1"/>
        <v>992.30758073789366</v>
      </c>
    </row>
    <row r="55" spans="1:5" x14ac:dyDescent="0.2">
      <c r="A55" s="68" t="s">
        <v>84</v>
      </c>
      <c r="B55" s="70">
        <v>551</v>
      </c>
      <c r="C55" s="39">
        <v>20456.36</v>
      </c>
      <c r="D55" s="63">
        <f t="shared" si="0"/>
        <v>26399.413662897605</v>
      </c>
      <c r="E55" s="66">
        <f t="shared" si="1"/>
        <v>5943.0536628976042</v>
      </c>
    </row>
    <row r="56" spans="1:5" x14ac:dyDescent="0.2">
      <c r="A56" s="68" t="s">
        <v>85</v>
      </c>
      <c r="B56" s="70">
        <v>448</v>
      </c>
      <c r="C56" s="39">
        <v>16632.400000000001</v>
      </c>
      <c r="D56" s="63">
        <f t="shared" si="0"/>
        <v>21464.496045332351</v>
      </c>
      <c r="E56" s="66">
        <f t="shared" si="1"/>
        <v>4832.0960453323496</v>
      </c>
    </row>
    <row r="57" spans="1:5" x14ac:dyDescent="0.2">
      <c r="A57" s="68" t="s">
        <v>86</v>
      </c>
      <c r="B57" s="70">
        <v>7597</v>
      </c>
      <c r="C57" s="39">
        <v>284217.92</v>
      </c>
      <c r="D57" s="63">
        <f t="shared" si="0"/>
        <v>363986.10816158453</v>
      </c>
      <c r="E57" s="66">
        <f t="shared" si="1"/>
        <v>79768.188161584549</v>
      </c>
    </row>
    <row r="58" spans="1:5" x14ac:dyDescent="0.2">
      <c r="A58" s="68" t="s">
        <v>87</v>
      </c>
      <c r="B58" s="70">
        <v>30815</v>
      </c>
      <c r="C58" s="39">
        <v>1144032.8799999999</v>
      </c>
      <c r="D58" s="63">
        <f t="shared" si="0"/>
        <v>1476402.7804395456</v>
      </c>
      <c r="E58" s="66">
        <f t="shared" si="1"/>
        <v>332369.90043954575</v>
      </c>
    </row>
    <row r="59" spans="1:5" x14ac:dyDescent="0.2">
      <c r="A59" s="68" t="s">
        <v>88</v>
      </c>
      <c r="B59" s="70">
        <v>468</v>
      </c>
      <c r="C59" s="39">
        <v>17374.859999999997</v>
      </c>
      <c r="D59" s="63">
        <f t="shared" si="0"/>
        <v>22422.732475927547</v>
      </c>
      <c r="E59" s="66">
        <f t="shared" si="1"/>
        <v>5047.8724759275501</v>
      </c>
    </row>
    <row r="60" spans="1:5" x14ac:dyDescent="0.2">
      <c r="A60" s="68" t="s">
        <v>89</v>
      </c>
      <c r="B60" s="70">
        <v>4</v>
      </c>
      <c r="C60" s="39">
        <v>148.5</v>
      </c>
      <c r="D60" s="63">
        <f t="shared" si="0"/>
        <v>191.64728611903888</v>
      </c>
      <c r="E60" s="66">
        <f t="shared" si="1"/>
        <v>43.147286119038881</v>
      </c>
    </row>
    <row r="61" spans="1:5" x14ac:dyDescent="0.2">
      <c r="A61" s="68" t="s">
        <v>90</v>
      </c>
      <c r="B61" s="70">
        <v>2360</v>
      </c>
      <c r="C61" s="39">
        <v>87616.98</v>
      </c>
      <c r="D61" s="63">
        <f t="shared" si="0"/>
        <v>113071.89881023293</v>
      </c>
      <c r="E61" s="66">
        <f t="shared" si="1"/>
        <v>25454.918810232935</v>
      </c>
    </row>
    <row r="62" spans="1:5" x14ac:dyDescent="0.2">
      <c r="A62" s="68" t="s">
        <v>91</v>
      </c>
      <c r="B62" s="70">
        <v>1567</v>
      </c>
      <c r="C62" s="39">
        <v>58176.2</v>
      </c>
      <c r="D62" s="63">
        <f t="shared" si="0"/>
        <v>75077.824337133468</v>
      </c>
      <c r="E62" s="66">
        <f t="shared" si="1"/>
        <v>16901.624337133471</v>
      </c>
    </row>
    <row r="63" spans="1:5" x14ac:dyDescent="0.2">
      <c r="A63" s="68" t="s">
        <v>92</v>
      </c>
      <c r="B63" s="70">
        <v>2104</v>
      </c>
      <c r="C63" s="39">
        <v>78112.739999999991</v>
      </c>
      <c r="D63" s="63">
        <f t="shared" si="0"/>
        <v>100806.47249861444</v>
      </c>
      <c r="E63" s="66">
        <f t="shared" si="1"/>
        <v>22693.732498614452</v>
      </c>
    </row>
    <row r="64" spans="1:5" x14ac:dyDescent="0.2">
      <c r="A64" s="68" t="s">
        <v>93</v>
      </c>
      <c r="B64" s="70">
        <v>114</v>
      </c>
      <c r="C64" s="39">
        <v>4232.34</v>
      </c>
      <c r="D64" s="63">
        <f t="shared" si="0"/>
        <v>5461.9476543926075</v>
      </c>
      <c r="E64" s="66">
        <f t="shared" si="1"/>
        <v>1229.6076543926074</v>
      </c>
    </row>
    <row r="65" spans="1:5" x14ac:dyDescent="0.2">
      <c r="A65" s="68" t="s">
        <v>94</v>
      </c>
      <c r="B65" s="70">
        <v>95</v>
      </c>
      <c r="C65" s="39">
        <v>3526.98</v>
      </c>
      <c r="D65" s="63">
        <f t="shared" si="0"/>
        <v>4551.6230453271728</v>
      </c>
      <c r="E65" s="66">
        <f t="shared" si="1"/>
        <v>1024.6430453271728</v>
      </c>
    </row>
    <row r="66" spans="1:5" x14ac:dyDescent="0.2">
      <c r="A66" s="68" t="s">
        <v>95</v>
      </c>
      <c r="B66" s="70">
        <v>1082</v>
      </c>
      <c r="C66" s="39">
        <v>40170.14</v>
      </c>
      <c r="D66" s="63">
        <f t="shared" si="0"/>
        <v>51840.590895200017</v>
      </c>
      <c r="E66" s="66">
        <f t="shared" si="1"/>
        <v>11670.450895200018</v>
      </c>
    </row>
    <row r="67" spans="1:5" x14ac:dyDescent="0.2">
      <c r="A67" s="68" t="s">
        <v>96</v>
      </c>
      <c r="B67" s="70">
        <v>284</v>
      </c>
      <c r="C67" s="39">
        <v>10543.760000000002</v>
      </c>
      <c r="D67" s="63">
        <f t="shared" si="0"/>
        <v>13606.95731445176</v>
      </c>
      <c r="E67" s="66">
        <f t="shared" si="1"/>
        <v>3063.1973144517578</v>
      </c>
    </row>
    <row r="68" spans="1:5" x14ac:dyDescent="0.2">
      <c r="A68" s="68" t="s">
        <v>97</v>
      </c>
      <c r="B68" s="70">
        <v>327</v>
      </c>
      <c r="C68" s="39">
        <v>12140.14</v>
      </c>
      <c r="D68" s="63">
        <f t="shared" si="0"/>
        <v>15667.165640231427</v>
      </c>
      <c r="E68" s="66">
        <f t="shared" si="1"/>
        <v>3527.025640231428</v>
      </c>
    </row>
    <row r="69" spans="1:5" x14ac:dyDescent="0.2">
      <c r="A69" s="68" t="s">
        <v>98</v>
      </c>
      <c r="B69" s="70">
        <v>404</v>
      </c>
      <c r="C69" s="39">
        <v>14998.86</v>
      </c>
      <c r="D69" s="63">
        <f t="shared" si="0"/>
        <v>19356.375898022925</v>
      </c>
      <c r="E69" s="66">
        <f t="shared" si="1"/>
        <v>4357.5158980229244</v>
      </c>
    </row>
    <row r="70" spans="1:5" x14ac:dyDescent="0.2">
      <c r="A70" s="68" t="s">
        <v>99</v>
      </c>
      <c r="B70" s="71">
        <v>3463</v>
      </c>
      <c r="C70" s="39">
        <v>128566.81999999999</v>
      </c>
      <c r="D70" s="63">
        <f t="shared" si="0"/>
        <v>165918.63795755789</v>
      </c>
      <c r="E70" s="66">
        <f t="shared" si="1"/>
        <v>37351.817957557898</v>
      </c>
    </row>
    <row r="71" spans="1:5" x14ac:dyDescent="0.2">
      <c r="A71" s="68" t="s">
        <v>100</v>
      </c>
      <c r="B71" s="70">
        <v>1009</v>
      </c>
      <c r="C71" s="39">
        <v>37459.96</v>
      </c>
      <c r="D71" s="63">
        <f t="shared" ref="D71:D104" si="2">+B71/$B$105*$D$2</f>
        <v>48343.027923527552</v>
      </c>
      <c r="E71" s="66">
        <f t="shared" ref="E71:E104" si="3">+D71-C71</f>
        <v>10883.067923527553</v>
      </c>
    </row>
    <row r="72" spans="1:5" x14ac:dyDescent="0.2">
      <c r="A72" s="68" t="s">
        <v>101</v>
      </c>
      <c r="B72" s="70">
        <v>1290</v>
      </c>
      <c r="C72" s="39">
        <v>47892.34</v>
      </c>
      <c r="D72" s="63">
        <f t="shared" si="2"/>
        <v>61806.249773390031</v>
      </c>
      <c r="E72" s="66">
        <f t="shared" si="3"/>
        <v>13913.909773390034</v>
      </c>
    </row>
    <row r="73" spans="1:5" x14ac:dyDescent="0.2">
      <c r="A73" s="69" t="s">
        <v>102</v>
      </c>
      <c r="B73" s="71">
        <v>3533</v>
      </c>
      <c r="C73" s="39">
        <v>131165.6</v>
      </c>
      <c r="D73" s="63">
        <f t="shared" si="2"/>
        <v>169272.46546464108</v>
      </c>
      <c r="E73" s="66">
        <f t="shared" si="3"/>
        <v>38106.865464641072</v>
      </c>
    </row>
    <row r="74" spans="1:5" x14ac:dyDescent="0.2">
      <c r="A74" s="68" t="s">
        <v>103</v>
      </c>
      <c r="B74" s="70">
        <v>96</v>
      </c>
      <c r="C74" s="39">
        <v>3564.0800000000004</v>
      </c>
      <c r="D74" s="63">
        <f t="shared" si="2"/>
        <v>4599.5348668569331</v>
      </c>
      <c r="E74" s="66">
        <f t="shared" si="3"/>
        <v>1035.4548668569328</v>
      </c>
    </row>
    <row r="75" spans="1:5" x14ac:dyDescent="0.2">
      <c r="A75" s="68" t="s">
        <v>104</v>
      </c>
      <c r="B75" s="70">
        <v>233</v>
      </c>
      <c r="C75" s="39">
        <v>8650.32</v>
      </c>
      <c r="D75" s="63">
        <f t="shared" si="2"/>
        <v>11163.454416434015</v>
      </c>
      <c r="E75" s="66">
        <f t="shared" si="3"/>
        <v>2513.1344164340153</v>
      </c>
    </row>
    <row r="76" spans="1:5" x14ac:dyDescent="0.2">
      <c r="A76" s="68" t="s">
        <v>105</v>
      </c>
      <c r="B76" s="70">
        <v>1129</v>
      </c>
      <c r="C76" s="39">
        <v>41915.060000000005</v>
      </c>
      <c r="D76" s="63">
        <f t="shared" si="2"/>
        <v>54092.446507098721</v>
      </c>
      <c r="E76" s="66">
        <f t="shared" si="3"/>
        <v>12177.386507098716</v>
      </c>
    </row>
    <row r="77" spans="1:5" x14ac:dyDescent="0.2">
      <c r="A77" s="68" t="s">
        <v>106</v>
      </c>
      <c r="B77" s="70">
        <v>490</v>
      </c>
      <c r="C77" s="39">
        <v>18191.68</v>
      </c>
      <c r="D77" s="63">
        <f t="shared" si="2"/>
        <v>23476.792549582264</v>
      </c>
      <c r="E77" s="66">
        <f t="shared" si="3"/>
        <v>5285.1125495822635</v>
      </c>
    </row>
    <row r="78" spans="1:5" x14ac:dyDescent="0.2">
      <c r="A78" s="68" t="s">
        <v>107</v>
      </c>
      <c r="B78" s="70">
        <v>2026</v>
      </c>
      <c r="C78" s="39">
        <v>75216.98000000001</v>
      </c>
      <c r="D78" s="63">
        <f t="shared" si="2"/>
        <v>97069.350419293187</v>
      </c>
      <c r="E78" s="66">
        <f t="shared" si="3"/>
        <v>21852.370419293176</v>
      </c>
    </row>
    <row r="79" spans="1:5" x14ac:dyDescent="0.2">
      <c r="A79" s="68" t="s">
        <v>108</v>
      </c>
      <c r="B79" s="70">
        <v>6314</v>
      </c>
      <c r="C79" s="39">
        <v>234412.58</v>
      </c>
      <c r="D79" s="63">
        <f t="shared" si="2"/>
        <v>302515.24113890284</v>
      </c>
      <c r="E79" s="66">
        <f t="shared" si="3"/>
        <v>68102.661138902855</v>
      </c>
    </row>
    <row r="80" spans="1:5" x14ac:dyDescent="0.2">
      <c r="A80" s="68" t="s">
        <v>109</v>
      </c>
      <c r="B80" s="70">
        <v>857</v>
      </c>
      <c r="C80" s="39">
        <v>31816.86</v>
      </c>
      <c r="D80" s="63">
        <f t="shared" si="2"/>
        <v>41060.431051004081</v>
      </c>
      <c r="E80" s="66">
        <f t="shared" si="3"/>
        <v>9243.5710510040808</v>
      </c>
    </row>
    <row r="81" spans="1:5" x14ac:dyDescent="0.2">
      <c r="A81" s="68" t="s">
        <v>110</v>
      </c>
      <c r="B81" s="70">
        <v>9259</v>
      </c>
      <c r="C81" s="39">
        <v>343748.14</v>
      </c>
      <c r="D81" s="63">
        <f t="shared" si="2"/>
        <v>443615.55554404523</v>
      </c>
      <c r="E81" s="66">
        <f t="shared" si="3"/>
        <v>99867.415544045216</v>
      </c>
    </row>
    <row r="82" spans="1:5" x14ac:dyDescent="0.2">
      <c r="A82" s="68" t="s">
        <v>111</v>
      </c>
      <c r="B82" s="70">
        <v>52</v>
      </c>
      <c r="C82" s="39">
        <v>1930.54</v>
      </c>
      <c r="D82" s="63">
        <f t="shared" si="2"/>
        <v>2491.4147195475052</v>
      </c>
      <c r="E82" s="66">
        <f t="shared" si="3"/>
        <v>560.87471954750526</v>
      </c>
    </row>
    <row r="83" spans="1:5" x14ac:dyDescent="0.2">
      <c r="A83" s="68" t="s">
        <v>112</v>
      </c>
      <c r="B83" s="70">
        <v>10695</v>
      </c>
      <c r="C83" s="39">
        <v>397060.88</v>
      </c>
      <c r="D83" s="63">
        <f t="shared" si="2"/>
        <v>512416.93126078014</v>
      </c>
      <c r="E83" s="66">
        <f t="shared" si="3"/>
        <v>115356.05126078014</v>
      </c>
    </row>
    <row r="84" spans="1:5" x14ac:dyDescent="0.2">
      <c r="A84" s="68" t="s">
        <v>113</v>
      </c>
      <c r="B84" s="70">
        <v>245</v>
      </c>
      <c r="C84" s="39">
        <v>9095.8000000000011</v>
      </c>
      <c r="D84" s="63">
        <f t="shared" si="2"/>
        <v>11738.396274791132</v>
      </c>
      <c r="E84" s="66">
        <f t="shared" si="3"/>
        <v>2642.5962747911308</v>
      </c>
    </row>
    <row r="85" spans="1:5" x14ac:dyDescent="0.2">
      <c r="A85" s="68" t="s">
        <v>114</v>
      </c>
      <c r="B85" s="70">
        <v>23036</v>
      </c>
      <c r="C85" s="39">
        <v>855230.89999999991</v>
      </c>
      <c r="D85" s="63">
        <f t="shared" si="2"/>
        <v>1103696.7207595448</v>
      </c>
      <c r="E85" s="66">
        <f t="shared" si="3"/>
        <v>248465.82075954485</v>
      </c>
    </row>
    <row r="86" spans="1:5" x14ac:dyDescent="0.2">
      <c r="A86" s="68" t="s">
        <v>115</v>
      </c>
      <c r="B86" s="70">
        <v>438</v>
      </c>
      <c r="C86" s="39">
        <v>16261.14</v>
      </c>
      <c r="D86" s="63">
        <f t="shared" si="2"/>
        <v>20985.377830034755</v>
      </c>
      <c r="E86" s="66">
        <f t="shared" si="3"/>
        <v>4724.2378300347555</v>
      </c>
    </row>
    <row r="87" spans="1:5" x14ac:dyDescent="0.2">
      <c r="A87" s="68" t="s">
        <v>116</v>
      </c>
      <c r="B87" s="70">
        <v>1690</v>
      </c>
      <c r="C87" s="39">
        <v>62742.700000000004</v>
      </c>
      <c r="D87" s="63">
        <f t="shared" si="2"/>
        <v>80970.978385293914</v>
      </c>
      <c r="E87" s="66">
        <f t="shared" si="3"/>
        <v>18228.27838529391</v>
      </c>
    </row>
    <row r="88" spans="1:5" x14ac:dyDescent="0.2">
      <c r="A88" s="68" t="s">
        <v>117</v>
      </c>
      <c r="B88" s="71">
        <v>17450</v>
      </c>
      <c r="C88" s="39">
        <v>647845.91999999993</v>
      </c>
      <c r="D88" s="63">
        <f t="shared" si="2"/>
        <v>836061.28569430707</v>
      </c>
      <c r="E88" s="66">
        <f t="shared" si="3"/>
        <v>188215.36569430714</v>
      </c>
    </row>
    <row r="89" spans="1:5" x14ac:dyDescent="0.2">
      <c r="A89" s="68" t="s">
        <v>118</v>
      </c>
      <c r="B89" s="70">
        <v>649</v>
      </c>
      <c r="C89" s="39">
        <v>24094.660000000003</v>
      </c>
      <c r="D89" s="63">
        <f t="shared" si="2"/>
        <v>31094.772172814057</v>
      </c>
      <c r="E89" s="66">
        <f t="shared" si="3"/>
        <v>7000.1121728140533</v>
      </c>
    </row>
    <row r="90" spans="1:5" x14ac:dyDescent="0.2">
      <c r="A90" s="68" t="s">
        <v>119</v>
      </c>
      <c r="B90" s="70">
        <v>433</v>
      </c>
      <c r="C90" s="39">
        <v>16075.48</v>
      </c>
      <c r="D90" s="63">
        <f t="shared" si="2"/>
        <v>20745.818722385957</v>
      </c>
      <c r="E90" s="66">
        <f t="shared" si="3"/>
        <v>4670.3387223859572</v>
      </c>
    </row>
    <row r="91" spans="1:5" x14ac:dyDescent="0.2">
      <c r="A91" s="69" t="s">
        <v>120</v>
      </c>
      <c r="B91" s="70">
        <v>334</v>
      </c>
      <c r="C91" s="39">
        <v>12362.86</v>
      </c>
      <c r="D91" s="63">
        <f t="shared" si="2"/>
        <v>16002.548390939744</v>
      </c>
      <c r="E91" s="66">
        <f t="shared" si="3"/>
        <v>3639.6883909397438</v>
      </c>
    </row>
    <row r="92" spans="1:5" x14ac:dyDescent="0.2">
      <c r="A92" s="68" t="s">
        <v>121</v>
      </c>
      <c r="B92" s="70">
        <v>1503</v>
      </c>
      <c r="C92" s="39">
        <v>55800.119999999995</v>
      </c>
      <c r="D92" s="63">
        <f t="shared" si="2"/>
        <v>72011.46775922885</v>
      </c>
      <c r="E92" s="66">
        <f t="shared" si="3"/>
        <v>16211.347759228855</v>
      </c>
    </row>
    <row r="93" spans="1:5" x14ac:dyDescent="0.2">
      <c r="A93" s="68" t="s">
        <v>122</v>
      </c>
      <c r="B93" s="70">
        <v>1182</v>
      </c>
      <c r="C93" s="39">
        <v>43882.76</v>
      </c>
      <c r="D93" s="63">
        <f t="shared" si="2"/>
        <v>56631.773048175986</v>
      </c>
      <c r="E93" s="66">
        <f t="shared" si="3"/>
        <v>12749.013048175984</v>
      </c>
    </row>
    <row r="94" spans="1:5" x14ac:dyDescent="0.2">
      <c r="A94" s="68" t="s">
        <v>123</v>
      </c>
      <c r="B94" s="70">
        <v>260</v>
      </c>
      <c r="C94" s="39">
        <v>9652.74</v>
      </c>
      <c r="D94" s="63">
        <f t="shared" si="2"/>
        <v>12457.073597737526</v>
      </c>
      <c r="E94" s="66">
        <f t="shared" si="3"/>
        <v>2804.3335977375264</v>
      </c>
    </row>
    <row r="95" spans="1:5" x14ac:dyDescent="0.2">
      <c r="A95" s="68" t="s">
        <v>124</v>
      </c>
      <c r="B95" s="70">
        <v>366</v>
      </c>
      <c r="C95" s="39">
        <v>13588.08</v>
      </c>
      <c r="D95" s="63">
        <f t="shared" si="2"/>
        <v>17535.726679892057</v>
      </c>
      <c r="E95" s="66">
        <f t="shared" si="3"/>
        <v>3947.6466798920574</v>
      </c>
    </row>
    <row r="96" spans="1:5" x14ac:dyDescent="0.2">
      <c r="A96" s="68" t="s">
        <v>125</v>
      </c>
      <c r="B96" s="70">
        <v>3009</v>
      </c>
      <c r="C96" s="39">
        <v>111711.64</v>
      </c>
      <c r="D96" s="63">
        <f t="shared" si="2"/>
        <v>144166.67098304699</v>
      </c>
      <c r="E96" s="66">
        <f t="shared" si="3"/>
        <v>32455.030983046992</v>
      </c>
    </row>
    <row r="97" spans="1:5" x14ac:dyDescent="0.2">
      <c r="A97" s="68" t="s">
        <v>126</v>
      </c>
      <c r="B97" s="70">
        <v>6501</v>
      </c>
      <c r="C97" s="39">
        <v>241355.08</v>
      </c>
      <c r="D97" s="63">
        <f t="shared" si="2"/>
        <v>311474.75176496786</v>
      </c>
      <c r="E97" s="66">
        <f t="shared" si="3"/>
        <v>70119.671764967876</v>
      </c>
    </row>
    <row r="98" spans="1:5" x14ac:dyDescent="0.2">
      <c r="A98" s="68" t="s">
        <v>127</v>
      </c>
      <c r="B98" s="70">
        <v>1100</v>
      </c>
      <c r="C98" s="39">
        <v>40838.44</v>
      </c>
      <c r="D98" s="63">
        <f t="shared" si="2"/>
        <v>52703.003682735682</v>
      </c>
      <c r="E98" s="66">
        <f t="shared" si="3"/>
        <v>11864.563682735679</v>
      </c>
    </row>
    <row r="99" spans="1:5" x14ac:dyDescent="0.2">
      <c r="A99" s="68" t="s">
        <v>128</v>
      </c>
      <c r="B99" s="70">
        <v>15</v>
      </c>
      <c r="C99" s="39">
        <v>556.86</v>
      </c>
      <c r="D99" s="63">
        <f t="shared" si="2"/>
        <v>718.67732294639563</v>
      </c>
      <c r="E99" s="66">
        <f t="shared" si="3"/>
        <v>161.81732294639562</v>
      </c>
    </row>
    <row r="100" spans="1:5" x14ac:dyDescent="0.2">
      <c r="A100" s="68" t="s">
        <v>129</v>
      </c>
      <c r="B100" s="70">
        <v>451</v>
      </c>
      <c r="C100" s="39">
        <v>16743.72</v>
      </c>
      <c r="D100" s="63">
        <f t="shared" si="2"/>
        <v>21608.231509921632</v>
      </c>
      <c r="E100" s="66">
        <f t="shared" si="3"/>
        <v>4864.5115099216309</v>
      </c>
    </row>
    <row r="101" spans="1:5" x14ac:dyDescent="0.2">
      <c r="A101" s="68" t="s">
        <v>130</v>
      </c>
      <c r="B101" s="70">
        <v>3627</v>
      </c>
      <c r="C101" s="39">
        <v>134655.40000000002</v>
      </c>
      <c r="D101" s="63">
        <f t="shared" si="2"/>
        <v>173776.17668843849</v>
      </c>
      <c r="E101" s="66">
        <f t="shared" si="3"/>
        <v>39120.776688438462</v>
      </c>
    </row>
    <row r="102" spans="1:5" x14ac:dyDescent="0.2">
      <c r="A102" s="68" t="s">
        <v>131</v>
      </c>
      <c r="B102" s="70">
        <v>5487</v>
      </c>
      <c r="C102" s="39">
        <v>203709.52</v>
      </c>
      <c r="D102" s="63">
        <f t="shared" si="2"/>
        <v>262892.16473379155</v>
      </c>
      <c r="E102" s="66">
        <f t="shared" si="3"/>
        <v>59182.64473379156</v>
      </c>
    </row>
    <row r="103" spans="1:5" x14ac:dyDescent="0.2">
      <c r="A103" s="68" t="s">
        <v>132</v>
      </c>
      <c r="B103" s="70">
        <v>1807</v>
      </c>
      <c r="C103" s="39">
        <v>67086.400000000009</v>
      </c>
      <c r="D103" s="63">
        <f t="shared" si="2"/>
        <v>86576.661504275806</v>
      </c>
      <c r="E103" s="66">
        <f t="shared" si="3"/>
        <v>19490.261504275797</v>
      </c>
    </row>
    <row r="104" spans="1:5" x14ac:dyDescent="0.2">
      <c r="A104" s="72" t="s">
        <v>133</v>
      </c>
      <c r="B104" s="73">
        <v>151</v>
      </c>
      <c r="C104" s="74">
        <v>5606</v>
      </c>
      <c r="D104" s="75">
        <f t="shared" si="2"/>
        <v>7234.6850509937176</v>
      </c>
      <c r="E104" s="76">
        <f t="shared" si="3"/>
        <v>1628.6850509937176</v>
      </c>
    </row>
    <row r="105" spans="1:5" x14ac:dyDescent="0.2">
      <c r="A105" s="68" t="s">
        <v>134</v>
      </c>
      <c r="B105" s="64">
        <f>SUM(B6:B104)</f>
        <v>386126</v>
      </c>
      <c r="C105" s="64">
        <f t="shared" ref="C105:E105" si="4">SUM(C6:C104)</f>
        <v>14337500.000000004</v>
      </c>
      <c r="D105" s="64">
        <f t="shared" si="4"/>
        <v>18500000</v>
      </c>
      <c r="E105" s="64">
        <f t="shared" si="4"/>
        <v>4162500.0000000009</v>
      </c>
    </row>
    <row r="106" spans="1:5" x14ac:dyDescent="0.2">
      <c r="A106" s="9"/>
      <c r="B106" s="38"/>
      <c r="C106" s="39"/>
    </row>
  </sheetData>
  <sortState ref="A7:C104">
    <sortCondition ref="A7:A104"/>
  </sortState>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topLeftCell="A74" workbookViewId="0">
      <selection activeCell="C6" sqref="C6:E104"/>
    </sheetView>
  </sheetViews>
  <sheetFormatPr defaultRowHeight="14.25" x14ac:dyDescent="0.2"/>
  <cols>
    <col min="1" max="1" width="15.125" style="81" bestFit="1" customWidth="1"/>
    <col min="2" max="2" width="11.125" bestFit="1" customWidth="1"/>
    <col min="3" max="3" width="15.875" bestFit="1" customWidth="1"/>
    <col min="4" max="4" width="14.375" bestFit="1" customWidth="1"/>
    <col min="5" max="5" width="13.625" bestFit="1" customWidth="1"/>
    <col min="6" max="6" width="11.125" bestFit="1" customWidth="1"/>
  </cols>
  <sheetData>
    <row r="1" spans="1:5" ht="18" x14ac:dyDescent="0.25">
      <c r="A1" s="108" t="s">
        <v>13</v>
      </c>
      <c r="B1" s="81"/>
      <c r="C1" s="81"/>
      <c r="D1" s="62"/>
    </row>
    <row r="2" spans="1:5" x14ac:dyDescent="0.2">
      <c r="A2" s="79"/>
      <c r="B2" s="5"/>
      <c r="C2" s="78">
        <f>+C105</f>
        <v>18562500.000000004</v>
      </c>
      <c r="D2" s="60">
        <f>+SummaryDoNotEdit!C21</f>
        <v>27843750</v>
      </c>
      <c r="E2" s="65">
        <f>+D2-C2</f>
        <v>9281249.9999999963</v>
      </c>
    </row>
    <row r="3" spans="1:5" x14ac:dyDescent="0.2">
      <c r="A3" s="80"/>
      <c r="B3" s="5"/>
      <c r="C3" s="9" t="s">
        <v>17</v>
      </c>
      <c r="D3" s="105" t="s">
        <v>307</v>
      </c>
      <c r="E3" s="62"/>
    </row>
    <row r="4" spans="1:5" ht="15.75" x14ac:dyDescent="0.25">
      <c r="B4" s="5"/>
      <c r="C4" s="13" t="s">
        <v>21</v>
      </c>
      <c r="D4" s="107" t="s">
        <v>308</v>
      </c>
      <c r="E4" s="62"/>
    </row>
    <row r="5" spans="1:5" ht="15.75" x14ac:dyDescent="0.25">
      <c r="A5" s="77" t="s">
        <v>19</v>
      </c>
      <c r="B5" s="15" t="s">
        <v>24</v>
      </c>
      <c r="C5" s="17" t="s">
        <v>26</v>
      </c>
      <c r="D5" s="106">
        <f>+SummaryDoNotEdit!B19</f>
        <v>300000000</v>
      </c>
      <c r="E5" s="67" t="s">
        <v>11</v>
      </c>
    </row>
    <row r="6" spans="1:5" x14ac:dyDescent="0.2">
      <c r="A6" s="82" t="s">
        <v>29</v>
      </c>
      <c r="B6" s="84">
        <v>1916</v>
      </c>
      <c r="C6" s="57">
        <v>143033.26</v>
      </c>
      <c r="D6" s="61">
        <f>+'St Treas FMRDoNotEdit'!L90</f>
        <v>209779.5</v>
      </c>
      <c r="E6" s="61">
        <f t="shared" ref="E6:E37" si="0">+D6-C6</f>
        <v>66746.239999999991</v>
      </c>
    </row>
    <row r="7" spans="1:5" x14ac:dyDescent="0.2">
      <c r="A7" s="82" t="s">
        <v>35</v>
      </c>
      <c r="B7" s="84">
        <v>181</v>
      </c>
      <c r="C7" s="57">
        <v>20031.490000000002</v>
      </c>
      <c r="D7" s="61">
        <f>+'St Treas FMRDoNotEdit'!L83</f>
        <v>24375.16</v>
      </c>
      <c r="E7" s="61">
        <f t="shared" si="0"/>
        <v>4343.6699999999983</v>
      </c>
    </row>
    <row r="8" spans="1:5" x14ac:dyDescent="0.2">
      <c r="A8" s="82" t="s">
        <v>36</v>
      </c>
      <c r="B8" s="84">
        <v>828</v>
      </c>
      <c r="C8" s="57">
        <v>70329.62000000001</v>
      </c>
      <c r="D8" s="61">
        <f>+'St Treas FMRDoNotEdit'!L91</f>
        <v>99394.26</v>
      </c>
      <c r="E8" s="61">
        <f t="shared" si="0"/>
        <v>29064.639999999985</v>
      </c>
    </row>
    <row r="9" spans="1:5" x14ac:dyDescent="0.2">
      <c r="A9" s="83" t="s">
        <v>37</v>
      </c>
      <c r="B9" s="84">
        <v>440</v>
      </c>
      <c r="C9" s="57">
        <v>29676.649999999998</v>
      </c>
      <c r="D9" s="61">
        <f>+'St Treas FMRDoNotEdit'!L28</f>
        <v>38215.630000000005</v>
      </c>
      <c r="E9" s="61">
        <f t="shared" si="0"/>
        <v>8538.9800000000068</v>
      </c>
    </row>
    <row r="10" spans="1:5" x14ac:dyDescent="0.2">
      <c r="A10" s="68" t="s">
        <v>38</v>
      </c>
      <c r="B10" s="70">
        <v>106</v>
      </c>
      <c r="C10" s="57">
        <v>16465.73</v>
      </c>
      <c r="D10" s="61">
        <f>+'St Treas FMRDoNotEdit'!L145</f>
        <v>18900.099999999999</v>
      </c>
      <c r="E10" s="61">
        <f t="shared" si="0"/>
        <v>2434.369999999999</v>
      </c>
    </row>
    <row r="11" spans="1:5" x14ac:dyDescent="0.2">
      <c r="A11" s="68" t="s">
        <v>39</v>
      </c>
      <c r="B11" s="70">
        <v>2213</v>
      </c>
      <c r="C11" s="57">
        <v>97667.799999999988</v>
      </c>
      <c r="D11" s="61">
        <f>+'St Treas FMRDoNotEdit'!L102</f>
        <v>141971.04999999999</v>
      </c>
      <c r="E11" s="61">
        <f t="shared" si="0"/>
        <v>44303.25</v>
      </c>
    </row>
    <row r="12" spans="1:5" x14ac:dyDescent="0.2">
      <c r="A12" s="69" t="s">
        <v>40</v>
      </c>
      <c r="B12" s="70">
        <v>1285</v>
      </c>
      <c r="C12" s="57">
        <v>95010.880000000019</v>
      </c>
      <c r="D12" s="61">
        <f>+'St Treas FMRDoNotEdit'!L11</f>
        <v>138866.14000000001</v>
      </c>
      <c r="E12" s="61">
        <f t="shared" si="0"/>
        <v>43855.259999999995</v>
      </c>
    </row>
    <row r="13" spans="1:5" x14ac:dyDescent="0.2">
      <c r="A13" s="68" t="s">
        <v>41</v>
      </c>
      <c r="B13" s="70">
        <v>519</v>
      </c>
      <c r="C13" s="57">
        <v>40931.149999999994</v>
      </c>
      <c r="D13" s="61">
        <f>+'St Treas FMRDoNotEdit'!L158</f>
        <v>55233.62</v>
      </c>
      <c r="E13" s="61">
        <f t="shared" si="0"/>
        <v>14302.470000000008</v>
      </c>
    </row>
    <row r="14" spans="1:5" x14ac:dyDescent="0.2">
      <c r="A14" s="68" t="s">
        <v>42</v>
      </c>
      <c r="B14" s="70">
        <v>562</v>
      </c>
      <c r="C14" s="57">
        <v>61996.9</v>
      </c>
      <c r="D14" s="61">
        <f>+'St Treas FMRDoNotEdit'!L139</f>
        <v>86722.42</v>
      </c>
      <c r="E14" s="61">
        <f t="shared" si="0"/>
        <v>24725.519999999997</v>
      </c>
    </row>
    <row r="15" spans="1:5" x14ac:dyDescent="0.2">
      <c r="A15" s="68" t="s">
        <v>43</v>
      </c>
      <c r="B15" s="71">
        <v>4585</v>
      </c>
      <c r="C15" s="57">
        <v>239650.15999999997</v>
      </c>
      <c r="D15" s="61">
        <f>+'St Treas FMRDoNotEdit'!L78</f>
        <v>361281.84</v>
      </c>
      <c r="E15" s="61">
        <f t="shared" si="0"/>
        <v>121631.68000000005</v>
      </c>
    </row>
    <row r="16" spans="1:5" x14ac:dyDescent="0.2">
      <c r="A16" s="68" t="s">
        <v>44</v>
      </c>
      <c r="B16" s="70">
        <v>288</v>
      </c>
      <c r="C16" s="57">
        <v>29932.39</v>
      </c>
      <c r="D16" s="61">
        <f>+'St Treas FMRDoNotEdit'!L12</f>
        <v>39761.440000000002</v>
      </c>
      <c r="E16" s="61">
        <f t="shared" si="0"/>
        <v>9829.0500000000029</v>
      </c>
    </row>
    <row r="17" spans="1:5" x14ac:dyDescent="0.2">
      <c r="A17" s="68" t="s">
        <v>45</v>
      </c>
      <c r="B17" s="70">
        <v>301</v>
      </c>
      <c r="C17" s="57">
        <v>25356.23</v>
      </c>
      <c r="D17" s="61">
        <f>+'St Treas FMRDoNotEdit'!L84</f>
        <v>32579.69</v>
      </c>
      <c r="E17" s="61">
        <f t="shared" si="0"/>
        <v>7223.4599999999991</v>
      </c>
    </row>
    <row r="18" spans="1:5" x14ac:dyDescent="0.2">
      <c r="A18" s="68" t="s">
        <v>46</v>
      </c>
      <c r="B18" s="70">
        <v>593</v>
      </c>
      <c r="C18" s="57">
        <v>51923.31</v>
      </c>
      <c r="D18" s="61">
        <f>+'St Treas FMRDoNotEdit'!L13</f>
        <v>72161.570000000007</v>
      </c>
      <c r="E18" s="61">
        <f t="shared" si="0"/>
        <v>20238.260000000009</v>
      </c>
    </row>
    <row r="19" spans="1:5" x14ac:dyDescent="0.2">
      <c r="A19" s="68" t="s">
        <v>47</v>
      </c>
      <c r="B19" s="71">
        <v>55323</v>
      </c>
      <c r="C19" s="57">
        <v>2081620.23</v>
      </c>
      <c r="D19" s="61">
        <f>+'St Treas FMRDoNotEdit'!L103</f>
        <v>3188759.95</v>
      </c>
      <c r="E19" s="61">
        <f t="shared" si="0"/>
        <v>1107139.7200000002</v>
      </c>
    </row>
    <row r="20" spans="1:5" x14ac:dyDescent="0.2">
      <c r="A20" s="68" t="s">
        <v>48</v>
      </c>
      <c r="B20" s="70">
        <v>59638</v>
      </c>
      <c r="C20" s="57">
        <v>2661233.81</v>
      </c>
      <c r="D20" s="61">
        <f>+'St Treas FMRDoNotEdit'!L85</f>
        <v>4080754.02</v>
      </c>
      <c r="E20" s="61">
        <f t="shared" si="0"/>
        <v>1419520.21</v>
      </c>
    </row>
    <row r="21" spans="1:5" x14ac:dyDescent="0.2">
      <c r="A21" s="68" t="s">
        <v>49</v>
      </c>
      <c r="B21" s="70">
        <v>212</v>
      </c>
      <c r="C21" s="57">
        <v>21309.539999999997</v>
      </c>
      <c r="D21" s="61">
        <f>+'St Treas FMRDoNotEdit'!L124</f>
        <v>26464.239999999998</v>
      </c>
      <c r="E21" s="61">
        <f t="shared" si="0"/>
        <v>5154.7000000000007</v>
      </c>
    </row>
    <row r="22" spans="1:5" x14ac:dyDescent="0.2">
      <c r="A22" s="68" t="s">
        <v>50</v>
      </c>
      <c r="B22" s="70">
        <v>141</v>
      </c>
      <c r="C22" s="57">
        <v>18054.2</v>
      </c>
      <c r="D22" s="61">
        <f>+'St Treas FMRDoNotEdit'!L132</f>
        <v>21323.09</v>
      </c>
      <c r="E22" s="61">
        <f t="shared" si="0"/>
        <v>3268.8899999999994</v>
      </c>
    </row>
    <row r="23" spans="1:5" x14ac:dyDescent="0.2">
      <c r="A23" s="68" t="s">
        <v>51</v>
      </c>
      <c r="B23" s="70">
        <v>9520</v>
      </c>
      <c r="C23" s="57">
        <v>444316.52</v>
      </c>
      <c r="D23" s="61">
        <f>+'St Treas FMRDoNotEdit'!L117</f>
        <v>681106.56</v>
      </c>
      <c r="E23" s="61">
        <f t="shared" si="0"/>
        <v>236790.04000000004</v>
      </c>
    </row>
    <row r="24" spans="1:5" x14ac:dyDescent="0.2">
      <c r="A24" s="68" t="s">
        <v>52</v>
      </c>
      <c r="B24" s="70">
        <v>535</v>
      </c>
      <c r="C24" s="57">
        <v>50750.400000000001</v>
      </c>
      <c r="D24" s="61">
        <f>+'St Treas FMRDoNotEdit'!L92</f>
        <v>69530.11</v>
      </c>
      <c r="E24" s="61">
        <f t="shared" si="0"/>
        <v>18779.71</v>
      </c>
    </row>
    <row r="25" spans="1:5" x14ac:dyDescent="0.2">
      <c r="A25" s="68" t="s">
        <v>53</v>
      </c>
      <c r="B25" s="71">
        <v>655</v>
      </c>
      <c r="C25" s="57">
        <v>55783.759999999995</v>
      </c>
      <c r="D25" s="61">
        <f>+'St Treas FMRDoNotEdit'!L14</f>
        <v>78137.989999999991</v>
      </c>
      <c r="E25" s="61">
        <f t="shared" si="0"/>
        <v>22354.229999999996</v>
      </c>
    </row>
    <row r="26" spans="1:5" x14ac:dyDescent="0.2">
      <c r="A26" s="68" t="s">
        <v>54</v>
      </c>
      <c r="B26" s="71">
        <v>759</v>
      </c>
      <c r="C26" s="57">
        <v>47532.299999999996</v>
      </c>
      <c r="D26" s="61">
        <f>+'St Treas FMRDoNotEdit'!L133</f>
        <v>64701.27</v>
      </c>
      <c r="E26" s="61">
        <f t="shared" si="0"/>
        <v>17168.97</v>
      </c>
    </row>
    <row r="27" spans="1:5" x14ac:dyDescent="0.2">
      <c r="A27" s="68" t="s">
        <v>55</v>
      </c>
      <c r="B27" s="70">
        <v>178</v>
      </c>
      <c r="C27" s="57">
        <v>23083.230000000003</v>
      </c>
      <c r="D27" s="61">
        <f>+'St Treas FMRDoNotEdit'!L15</f>
        <v>29158.11</v>
      </c>
      <c r="E27" s="61">
        <f t="shared" si="0"/>
        <v>6074.8799999999974</v>
      </c>
    </row>
    <row r="28" spans="1:5" x14ac:dyDescent="0.2">
      <c r="A28" s="68" t="s">
        <v>56</v>
      </c>
      <c r="B28" s="70">
        <v>737</v>
      </c>
      <c r="C28" s="57">
        <v>64248.69</v>
      </c>
      <c r="D28" s="61">
        <f>+'St Treas FMRDoNotEdit'!L93</f>
        <v>90119.039999999994</v>
      </c>
      <c r="E28" s="61">
        <f t="shared" si="0"/>
        <v>25870.349999999991</v>
      </c>
    </row>
    <row r="29" spans="1:5" x14ac:dyDescent="0.2">
      <c r="A29" s="68" t="s">
        <v>57</v>
      </c>
      <c r="B29" s="70">
        <v>97</v>
      </c>
      <c r="C29" s="57">
        <v>15235.520000000002</v>
      </c>
      <c r="D29" s="61">
        <f>+'St Treas FMRDoNotEdit'!L29</f>
        <v>17117.989999999998</v>
      </c>
      <c r="E29" s="61">
        <f t="shared" si="0"/>
        <v>1882.4699999999957</v>
      </c>
    </row>
    <row r="30" spans="1:5" x14ac:dyDescent="0.2">
      <c r="A30" s="68" t="s">
        <v>58</v>
      </c>
      <c r="B30" s="70">
        <v>6114</v>
      </c>
      <c r="C30" s="57">
        <v>316062.24999999994</v>
      </c>
      <c r="D30" s="61">
        <f>+'St Treas FMRDoNotEdit'!L41</f>
        <v>480900.27</v>
      </c>
      <c r="E30" s="61">
        <f t="shared" si="0"/>
        <v>164838.02000000008</v>
      </c>
    </row>
    <row r="31" spans="1:5" x14ac:dyDescent="0.2">
      <c r="A31" s="68" t="s">
        <v>59</v>
      </c>
      <c r="B31" s="70">
        <v>982</v>
      </c>
      <c r="C31" s="57">
        <v>73904.58</v>
      </c>
      <c r="D31" s="61">
        <f>+'St Treas FMRDoNotEdit'!L55</f>
        <v>106888.18</v>
      </c>
      <c r="E31" s="61">
        <f t="shared" si="0"/>
        <v>32983.599999999991</v>
      </c>
    </row>
    <row r="32" spans="1:5" x14ac:dyDescent="0.2">
      <c r="A32" s="68" t="s">
        <v>60</v>
      </c>
      <c r="B32" s="70">
        <v>254</v>
      </c>
      <c r="C32" s="57">
        <v>20705.46</v>
      </c>
      <c r="D32" s="61">
        <f>+'St Treas FMRDoNotEdit'!L72</f>
        <v>25521.9</v>
      </c>
      <c r="E32" s="61">
        <f t="shared" si="0"/>
        <v>4816.4400000000023</v>
      </c>
    </row>
    <row r="33" spans="1:6" x14ac:dyDescent="0.2">
      <c r="A33" s="68" t="s">
        <v>61</v>
      </c>
      <c r="B33" s="70">
        <v>195</v>
      </c>
      <c r="C33" s="57">
        <v>19284.310000000001</v>
      </c>
      <c r="D33" s="61">
        <f>+'St Treas FMRDoNotEdit'!L104</f>
        <v>23188.14</v>
      </c>
      <c r="E33" s="61">
        <f t="shared" si="0"/>
        <v>3903.8299999999981</v>
      </c>
    </row>
    <row r="34" spans="1:6" x14ac:dyDescent="0.2">
      <c r="A34" s="68" t="s">
        <v>62</v>
      </c>
      <c r="B34" s="71">
        <v>191</v>
      </c>
      <c r="C34" s="57">
        <v>18370.989999999998</v>
      </c>
      <c r="D34" s="61">
        <f>+'St Treas FMRDoNotEdit'!L30</f>
        <v>22077.690000000002</v>
      </c>
      <c r="E34" s="61">
        <f t="shared" si="0"/>
        <v>3706.7000000000044</v>
      </c>
    </row>
    <row r="35" spans="1:6" x14ac:dyDescent="0.2">
      <c r="A35" s="68" t="s">
        <v>63</v>
      </c>
      <c r="B35" s="70">
        <v>450</v>
      </c>
      <c r="C35" s="57">
        <v>30010.210000000003</v>
      </c>
      <c r="D35" s="61">
        <f>+'St Treas FMRDoNotEdit'!L31</f>
        <v>38743.259999999995</v>
      </c>
      <c r="E35" s="61">
        <f t="shared" si="0"/>
        <v>8733.049999999992</v>
      </c>
    </row>
    <row r="36" spans="1:6" x14ac:dyDescent="0.2">
      <c r="A36" s="68" t="s">
        <v>64</v>
      </c>
      <c r="B36" s="71">
        <v>12387</v>
      </c>
      <c r="C36" s="57">
        <v>633900</v>
      </c>
      <c r="D36" s="61">
        <f>+'St Treas FMRDoNotEdit'!L159</f>
        <v>974936.95</v>
      </c>
      <c r="E36" s="61">
        <f t="shared" si="0"/>
        <v>341036.94999999995</v>
      </c>
    </row>
    <row r="37" spans="1:6" x14ac:dyDescent="0.2">
      <c r="A37" s="68" t="s">
        <v>65</v>
      </c>
      <c r="B37" s="71">
        <v>2535</v>
      </c>
      <c r="C37" s="57">
        <v>109696.27</v>
      </c>
      <c r="D37" s="61">
        <f>+'St Treas FMRDoNotEdit'!L105</f>
        <v>160962.20000000001</v>
      </c>
      <c r="E37" s="61">
        <f t="shared" si="0"/>
        <v>51265.930000000008</v>
      </c>
    </row>
    <row r="38" spans="1:6" x14ac:dyDescent="0.2">
      <c r="A38" s="68" t="s">
        <v>66</v>
      </c>
      <c r="B38" s="70">
        <v>230</v>
      </c>
      <c r="C38" s="57">
        <v>21400.579999999994</v>
      </c>
      <c r="D38" s="61">
        <f>+'St Treas FMRDoNotEdit'!L64</f>
        <v>26481.9</v>
      </c>
      <c r="E38" s="61">
        <f t="shared" ref="E38:E69" si="1">+D38-C38</f>
        <v>5081.320000000007</v>
      </c>
    </row>
    <row r="39" spans="1:6" x14ac:dyDescent="0.2">
      <c r="A39" s="68" t="s">
        <v>67</v>
      </c>
      <c r="B39" s="70">
        <f>138+19</f>
        <v>157</v>
      </c>
      <c r="C39" s="57">
        <v>21449.46</v>
      </c>
      <c r="D39" s="61">
        <f>+'St Treas FMRDoNotEdit'!L16+'St Treas FMRDoNotEdit'!L118</f>
        <v>26631.77</v>
      </c>
      <c r="E39" s="61">
        <f t="shared" si="1"/>
        <v>5182.3100000000013</v>
      </c>
      <c r="F39" s="61"/>
    </row>
    <row r="40" spans="1:6" x14ac:dyDescent="0.2">
      <c r="A40" s="68" t="s">
        <v>68</v>
      </c>
      <c r="B40" s="71">
        <v>29813</v>
      </c>
      <c r="C40" s="57">
        <v>1586863.94</v>
      </c>
      <c r="D40" s="61">
        <f>+'St Treas FMRDoNotEdit'!L23</f>
        <v>2395880.7000000002</v>
      </c>
      <c r="E40" s="61">
        <f t="shared" si="1"/>
        <v>809016.76000000024</v>
      </c>
    </row>
    <row r="41" spans="1:6" x14ac:dyDescent="0.2">
      <c r="A41" s="68" t="s">
        <v>69</v>
      </c>
      <c r="B41" s="70">
        <v>205</v>
      </c>
      <c r="C41" s="57">
        <v>21002.15</v>
      </c>
      <c r="D41" s="61">
        <f>+'St Treas FMRDoNotEdit'!L125</f>
        <v>25986.65</v>
      </c>
      <c r="E41" s="61">
        <f t="shared" si="1"/>
        <v>4984.5</v>
      </c>
    </row>
    <row r="42" spans="1:6" x14ac:dyDescent="0.2">
      <c r="A42" s="68" t="s">
        <v>70</v>
      </c>
      <c r="B42" s="70">
        <v>2575</v>
      </c>
      <c r="C42" s="57">
        <v>141796.74</v>
      </c>
      <c r="D42" s="61">
        <f>+'St Treas FMRDoNotEdit'!L42</f>
        <v>211104.43</v>
      </c>
      <c r="E42" s="61">
        <f t="shared" si="1"/>
        <v>69307.69</v>
      </c>
    </row>
    <row r="43" spans="1:6" x14ac:dyDescent="0.2">
      <c r="A43" s="68" t="s">
        <v>71</v>
      </c>
      <c r="B43" s="70">
        <v>139</v>
      </c>
      <c r="C43" s="57">
        <v>17855.98</v>
      </c>
      <c r="D43" s="61">
        <f>+'St Treas FMRDoNotEdit'!L146</f>
        <v>21048.25</v>
      </c>
      <c r="E43" s="61">
        <f t="shared" si="1"/>
        <v>3192.2700000000004</v>
      </c>
    </row>
    <row r="44" spans="1:6" x14ac:dyDescent="0.2">
      <c r="A44" s="68" t="s">
        <v>72</v>
      </c>
      <c r="B44" s="70">
        <v>12515</v>
      </c>
      <c r="C44" s="57">
        <v>542249.5</v>
      </c>
      <c r="D44" s="61">
        <f>+'St Treas FMRDoNotEdit'!L147</f>
        <v>829667.63</v>
      </c>
      <c r="E44" s="61">
        <f t="shared" si="1"/>
        <v>287418.13</v>
      </c>
    </row>
    <row r="45" spans="1:6" x14ac:dyDescent="0.2">
      <c r="A45" s="68" t="s">
        <v>73</v>
      </c>
      <c r="B45" s="70">
        <v>1847</v>
      </c>
      <c r="C45" s="57">
        <v>130003.98</v>
      </c>
      <c r="D45" s="61">
        <f>+'St Treas FMRDoNotEdit'!L17</f>
        <v>193039.5</v>
      </c>
      <c r="E45" s="61">
        <f t="shared" si="1"/>
        <v>63035.520000000004</v>
      </c>
    </row>
    <row r="46" spans="1:6" x14ac:dyDescent="0.2">
      <c r="A46" s="68" t="s">
        <v>74</v>
      </c>
      <c r="B46" s="70">
        <v>1147</v>
      </c>
      <c r="C46" s="57">
        <v>65368.150000000009</v>
      </c>
      <c r="D46" s="61">
        <f>+'St Treas FMRDoNotEdit'!L126</f>
        <v>93257</v>
      </c>
      <c r="E46" s="61">
        <f t="shared" si="1"/>
        <v>27888.849999999991</v>
      </c>
    </row>
    <row r="47" spans="1:6" x14ac:dyDescent="0.2">
      <c r="A47" s="68" t="s">
        <v>75</v>
      </c>
      <c r="B47" s="70">
        <v>841</v>
      </c>
      <c r="C47" s="57">
        <v>43052.42</v>
      </c>
      <c r="D47" s="61">
        <f>+'St Treas FMRDoNotEdit'!L32</f>
        <v>59373.51</v>
      </c>
      <c r="E47" s="61">
        <f t="shared" si="1"/>
        <v>16321.090000000004</v>
      </c>
    </row>
    <row r="48" spans="1:6" x14ac:dyDescent="0.2">
      <c r="A48" s="68" t="s">
        <v>76</v>
      </c>
      <c r="B48" s="70">
        <v>62</v>
      </c>
      <c r="C48" s="57">
        <v>14722.599999999999</v>
      </c>
      <c r="D48" s="61">
        <f>+'St Treas FMRDoNotEdit'!L127</f>
        <v>16230.11</v>
      </c>
      <c r="E48" s="61">
        <f t="shared" si="1"/>
        <v>1507.510000000002</v>
      </c>
    </row>
    <row r="49" spans="1:5" x14ac:dyDescent="0.2">
      <c r="A49" s="68" t="s">
        <v>77</v>
      </c>
      <c r="B49" s="70">
        <v>461</v>
      </c>
      <c r="C49" s="57">
        <v>42652.770000000004</v>
      </c>
      <c r="D49" s="61">
        <f>+'St Treas FMRDoNotEdit'!L56</f>
        <v>58341.69</v>
      </c>
      <c r="E49" s="61">
        <f t="shared" si="1"/>
        <v>15688.919999999998</v>
      </c>
    </row>
    <row r="50" spans="1:5" x14ac:dyDescent="0.2">
      <c r="A50" s="68" t="s">
        <v>78</v>
      </c>
      <c r="B50" s="70">
        <v>382</v>
      </c>
      <c r="C50" s="57">
        <v>41254.42</v>
      </c>
      <c r="D50" s="61">
        <f>+'St Treas FMRDoNotEdit'!L48</f>
        <v>55347.82</v>
      </c>
      <c r="E50" s="61">
        <f t="shared" si="1"/>
        <v>14093.400000000001</v>
      </c>
    </row>
    <row r="51" spans="1:5" x14ac:dyDescent="0.2">
      <c r="A51" s="68" t="s">
        <v>79</v>
      </c>
      <c r="B51" s="71">
        <v>9621</v>
      </c>
      <c r="C51" s="57">
        <v>511577</v>
      </c>
      <c r="D51" s="61">
        <f>+'St Treas FMRDoNotEdit'!L154</f>
        <v>766518.72</v>
      </c>
      <c r="E51" s="61">
        <f t="shared" si="1"/>
        <v>254941.71999999997</v>
      </c>
    </row>
    <row r="52" spans="1:5" x14ac:dyDescent="0.2">
      <c r="A52" s="68" t="s">
        <v>80</v>
      </c>
      <c r="B52" s="70">
        <v>263</v>
      </c>
      <c r="C52" s="57">
        <v>24886.13</v>
      </c>
      <c r="D52" s="61">
        <f>+'St Treas FMRDoNotEdit'!L79</f>
        <v>31863.06</v>
      </c>
      <c r="E52" s="61">
        <f t="shared" si="1"/>
        <v>6976.93</v>
      </c>
    </row>
    <row r="53" spans="1:5" x14ac:dyDescent="0.2">
      <c r="A53" s="68" t="s">
        <v>81</v>
      </c>
      <c r="B53" s="70">
        <v>2656</v>
      </c>
      <c r="C53" s="57">
        <v>192482.38</v>
      </c>
      <c r="D53" s="61">
        <f>+'St Treas FMRDoNotEdit'!L94</f>
        <v>285713.95</v>
      </c>
      <c r="E53" s="61">
        <f t="shared" si="1"/>
        <v>93231.57</v>
      </c>
    </row>
    <row r="54" spans="1:5" x14ac:dyDescent="0.2">
      <c r="A54" s="68" t="s">
        <v>82</v>
      </c>
      <c r="B54" s="70">
        <v>92</v>
      </c>
      <c r="C54" s="57">
        <v>15153.159999999998</v>
      </c>
      <c r="D54" s="61">
        <f>+'St Treas FMRDoNotEdit'!L73</f>
        <v>16897.7</v>
      </c>
      <c r="E54" s="61">
        <f t="shared" si="1"/>
        <v>1744.5400000000027</v>
      </c>
    </row>
    <row r="55" spans="1:5" x14ac:dyDescent="0.2">
      <c r="A55" s="68" t="s">
        <v>84</v>
      </c>
      <c r="B55" s="70">
        <v>551</v>
      </c>
      <c r="C55" s="57">
        <v>51819.590000000011</v>
      </c>
      <c r="D55" s="61">
        <f>+'St Treas FMRDoNotEdit'!L95</f>
        <v>71160.91</v>
      </c>
      <c r="E55" s="61">
        <f t="shared" si="1"/>
        <v>19341.319999999992</v>
      </c>
    </row>
    <row r="56" spans="1:5" x14ac:dyDescent="0.2">
      <c r="A56" s="68" t="s">
        <v>85</v>
      </c>
      <c r="B56" s="70">
        <v>448</v>
      </c>
      <c r="C56" s="57">
        <v>33310.67</v>
      </c>
      <c r="D56" s="61">
        <f>+'St Treas FMRDoNotEdit'!L65</f>
        <v>43208.229999999996</v>
      </c>
      <c r="E56" s="61">
        <f t="shared" si="1"/>
        <v>9897.5599999999977</v>
      </c>
    </row>
    <row r="57" spans="1:5" x14ac:dyDescent="0.2">
      <c r="A57" s="68" t="s">
        <v>86</v>
      </c>
      <c r="B57" s="70">
        <v>7597</v>
      </c>
      <c r="C57" s="57">
        <v>468911.97</v>
      </c>
      <c r="D57" s="61">
        <f>+'St Treas FMRDoNotEdit'!L57</f>
        <v>723513.66</v>
      </c>
      <c r="E57" s="61">
        <f t="shared" si="1"/>
        <v>254601.69000000006</v>
      </c>
    </row>
    <row r="58" spans="1:5" x14ac:dyDescent="0.2">
      <c r="A58" s="68" t="s">
        <v>87</v>
      </c>
      <c r="B58" s="70">
        <v>30815</v>
      </c>
      <c r="C58" s="57">
        <v>714758.4</v>
      </c>
      <c r="D58" s="61">
        <f>+'St Treas FMRDoNotEdit'!L6</f>
        <v>1089640.6093225603</v>
      </c>
      <c r="E58" s="61">
        <f t="shared" si="1"/>
        <v>374882.20932256023</v>
      </c>
    </row>
    <row r="59" spans="1:5" x14ac:dyDescent="0.2">
      <c r="A59" s="68" t="s">
        <v>88</v>
      </c>
      <c r="B59" s="70">
        <v>468</v>
      </c>
      <c r="C59" s="57">
        <v>34128.11</v>
      </c>
      <c r="D59" s="61">
        <f>+'St Treas FMRDoNotEdit'!L66</f>
        <v>44467.520000000004</v>
      </c>
      <c r="E59" s="61">
        <f t="shared" si="1"/>
        <v>10339.410000000003</v>
      </c>
    </row>
    <row r="60" spans="1:5" x14ac:dyDescent="0.2">
      <c r="A60" s="68" t="s">
        <v>89</v>
      </c>
      <c r="B60" s="70">
        <v>4</v>
      </c>
      <c r="C60" s="57">
        <v>12196.97</v>
      </c>
      <c r="D60" s="61">
        <f>+'St Treas FMRDoNotEdit'!L43</f>
        <v>12304.51</v>
      </c>
      <c r="E60" s="61">
        <f t="shared" si="1"/>
        <v>107.54000000000087</v>
      </c>
    </row>
    <row r="61" spans="1:5" x14ac:dyDescent="0.2">
      <c r="A61" s="68" t="s">
        <v>90</v>
      </c>
      <c r="B61" s="70">
        <v>2360</v>
      </c>
      <c r="C61" s="57">
        <v>161946.08000000002</v>
      </c>
      <c r="D61" s="61">
        <f>+'St Treas FMRDoNotEdit'!L18</f>
        <v>242489.56</v>
      </c>
      <c r="E61" s="61">
        <f t="shared" si="1"/>
        <v>80543.479999999981</v>
      </c>
    </row>
    <row r="62" spans="1:5" x14ac:dyDescent="0.2">
      <c r="A62" s="68" t="s">
        <v>91</v>
      </c>
      <c r="B62" s="70">
        <v>1567</v>
      </c>
      <c r="C62" s="57">
        <v>174462.97</v>
      </c>
      <c r="D62" s="61">
        <f>+'St Treas FMRDoNotEdit'!L111</f>
        <v>263848.88</v>
      </c>
      <c r="E62" s="61">
        <f t="shared" si="1"/>
        <v>89385.91</v>
      </c>
    </row>
    <row r="63" spans="1:5" x14ac:dyDescent="0.2">
      <c r="A63" s="68" t="s">
        <v>92</v>
      </c>
      <c r="B63" s="70">
        <v>2104</v>
      </c>
      <c r="C63" s="57">
        <v>120123.57999999999</v>
      </c>
      <c r="D63" s="61">
        <f>+'St Treas FMRDoNotEdit'!L160</f>
        <v>179274.35</v>
      </c>
      <c r="E63" s="61">
        <f t="shared" si="1"/>
        <v>59150.770000000019</v>
      </c>
    </row>
    <row r="64" spans="1:5" x14ac:dyDescent="0.2">
      <c r="A64" s="68" t="s">
        <v>93</v>
      </c>
      <c r="B64" s="70">
        <v>114</v>
      </c>
      <c r="C64" s="57">
        <v>19098.23</v>
      </c>
      <c r="D64" s="61">
        <f>+'St Treas FMRDoNotEdit'!L19</f>
        <v>22988.9</v>
      </c>
      <c r="E64" s="61">
        <f t="shared" si="1"/>
        <v>3890.6700000000019</v>
      </c>
    </row>
    <row r="65" spans="1:5" x14ac:dyDescent="0.2">
      <c r="A65" s="68" t="s">
        <v>94</v>
      </c>
      <c r="B65" s="70">
        <v>95</v>
      </c>
      <c r="C65" s="57">
        <v>21667.52</v>
      </c>
      <c r="D65" s="61">
        <f>+'St Treas FMRDoNotEdit'!L112</f>
        <v>27086.559999999998</v>
      </c>
      <c r="E65" s="61">
        <f t="shared" si="1"/>
        <v>5419.0399999999972</v>
      </c>
    </row>
    <row r="66" spans="1:5" x14ac:dyDescent="0.2">
      <c r="A66" s="68" t="s">
        <v>95</v>
      </c>
      <c r="B66" s="70">
        <v>1082</v>
      </c>
      <c r="C66" s="57">
        <v>105481.56999999999</v>
      </c>
      <c r="D66" s="61">
        <f>+'St Treas FMRDoNotEdit'!L140</f>
        <v>157145.53</v>
      </c>
      <c r="E66" s="61">
        <f t="shared" si="1"/>
        <v>51663.960000000006</v>
      </c>
    </row>
    <row r="67" spans="1:5" x14ac:dyDescent="0.2">
      <c r="A67" s="68" t="s">
        <v>96</v>
      </c>
      <c r="B67" s="70">
        <v>284</v>
      </c>
      <c r="C67" s="57">
        <v>21473.119999999999</v>
      </c>
      <c r="D67" s="61">
        <f>+'St Treas FMRDoNotEdit'!L33</f>
        <v>26984.629999999997</v>
      </c>
      <c r="E67" s="61">
        <f t="shared" si="1"/>
        <v>5511.5099999999984</v>
      </c>
    </row>
    <row r="68" spans="1:5" x14ac:dyDescent="0.2">
      <c r="A68" s="68" t="s">
        <v>97</v>
      </c>
      <c r="B68" s="70">
        <v>327</v>
      </c>
      <c r="C68" s="57">
        <v>29746.469999999998</v>
      </c>
      <c r="D68" s="61">
        <f>+'St Treas FMRDoNotEdit'!L119</f>
        <v>37879.919999999998</v>
      </c>
      <c r="E68" s="61">
        <f t="shared" si="1"/>
        <v>8133.4500000000007</v>
      </c>
    </row>
    <row r="69" spans="1:5" x14ac:dyDescent="0.2">
      <c r="A69" s="68" t="s">
        <v>98</v>
      </c>
      <c r="B69" s="70">
        <v>404</v>
      </c>
      <c r="C69" s="57">
        <v>30091.640000000007</v>
      </c>
      <c r="D69" s="61">
        <f>+'St Treas FMRDoNotEdit'!L106</f>
        <v>38179.53</v>
      </c>
      <c r="E69" s="61">
        <f t="shared" si="1"/>
        <v>8087.8899999999921</v>
      </c>
    </row>
    <row r="70" spans="1:5" x14ac:dyDescent="0.2">
      <c r="A70" s="68" t="s">
        <v>99</v>
      </c>
      <c r="B70" s="71">
        <v>3463</v>
      </c>
      <c r="C70" s="57">
        <v>144362.20000000001</v>
      </c>
      <c r="D70" s="61">
        <f>+'St Treas FMRDoNotEdit'!L107</f>
        <v>213575.15</v>
      </c>
      <c r="E70" s="61">
        <f t="shared" ref="E70:E101" si="2">+D70-C70</f>
        <v>69212.949999999983</v>
      </c>
    </row>
    <row r="71" spans="1:5" x14ac:dyDescent="0.2">
      <c r="A71" s="68" t="s">
        <v>100</v>
      </c>
      <c r="B71" s="70">
        <v>1009</v>
      </c>
      <c r="C71" s="57">
        <v>84302.28</v>
      </c>
      <c r="D71" s="61">
        <f>+'St Treas FMRDoNotEdit'!L49</f>
        <v>121294.91</v>
      </c>
      <c r="E71" s="61">
        <f t="shared" si="2"/>
        <v>36992.630000000005</v>
      </c>
    </row>
    <row r="72" spans="1:5" x14ac:dyDescent="0.2">
      <c r="A72" s="68" t="s">
        <v>101</v>
      </c>
      <c r="B72" s="70">
        <v>1290</v>
      </c>
      <c r="C72" s="57">
        <v>79453.14</v>
      </c>
      <c r="D72" s="61">
        <f>+'St Treas FMRDoNotEdit'!L161</f>
        <v>114885.02</v>
      </c>
      <c r="E72" s="61">
        <f t="shared" si="2"/>
        <v>35431.880000000005</v>
      </c>
    </row>
    <row r="73" spans="1:5" x14ac:dyDescent="0.2">
      <c r="A73" s="69" t="s">
        <v>102</v>
      </c>
      <c r="B73" s="71">
        <v>3533</v>
      </c>
      <c r="C73" s="57">
        <v>164030.54999999999</v>
      </c>
      <c r="D73" s="61">
        <f>+'St Treas FMRDoNotEdit'!L170</f>
        <v>243248.69</v>
      </c>
      <c r="E73" s="61">
        <f t="shared" si="2"/>
        <v>79218.140000000014</v>
      </c>
    </row>
    <row r="74" spans="1:5" x14ac:dyDescent="0.2">
      <c r="A74" s="68" t="s">
        <v>103</v>
      </c>
      <c r="B74" s="70">
        <v>96</v>
      </c>
      <c r="C74" s="57">
        <v>18415.04</v>
      </c>
      <c r="D74" s="61">
        <f>+'St Treas FMRDoNotEdit'!L96</f>
        <v>21784.84</v>
      </c>
      <c r="E74" s="61">
        <f t="shared" si="2"/>
        <v>3369.7999999999993</v>
      </c>
    </row>
    <row r="75" spans="1:5" x14ac:dyDescent="0.2">
      <c r="A75" s="68" t="s">
        <v>104</v>
      </c>
      <c r="B75" s="70">
        <v>233</v>
      </c>
      <c r="C75" s="57">
        <v>25976.339999999997</v>
      </c>
      <c r="D75" s="61">
        <f>+'St Treas FMRDoNotEdit'!L58</f>
        <v>33860.11</v>
      </c>
      <c r="E75" s="61">
        <f t="shared" si="2"/>
        <v>7883.7700000000041</v>
      </c>
    </row>
    <row r="76" spans="1:5" x14ac:dyDescent="0.2">
      <c r="A76" s="68" t="s">
        <v>105</v>
      </c>
      <c r="B76" s="70">
        <v>1129</v>
      </c>
      <c r="C76" s="57">
        <v>65097</v>
      </c>
      <c r="D76" s="61">
        <f>+'St Treas FMRDoNotEdit'!L86</f>
        <v>92190.94</v>
      </c>
      <c r="E76" s="61">
        <f t="shared" si="2"/>
        <v>27093.940000000002</v>
      </c>
    </row>
    <row r="77" spans="1:5" x14ac:dyDescent="0.2">
      <c r="A77" s="68" t="s">
        <v>106</v>
      </c>
      <c r="B77" s="70">
        <v>490</v>
      </c>
      <c r="C77" s="57">
        <v>48655.23</v>
      </c>
      <c r="D77" s="61">
        <f>+'St Treas FMRDoNotEdit'!L50</f>
        <v>66619.929999999993</v>
      </c>
      <c r="E77" s="61">
        <f t="shared" si="2"/>
        <v>17964.69999999999</v>
      </c>
    </row>
    <row r="78" spans="1:5" x14ac:dyDescent="0.2">
      <c r="A78" s="68" t="s">
        <v>107</v>
      </c>
      <c r="B78" s="70">
        <v>2026</v>
      </c>
      <c r="C78" s="57">
        <v>184422.91999999998</v>
      </c>
      <c r="D78" s="61">
        <f>+'St Treas FMRDoNotEdit'!L141</f>
        <v>278761.81</v>
      </c>
      <c r="E78" s="61">
        <f t="shared" si="2"/>
        <v>94338.890000000014</v>
      </c>
    </row>
    <row r="79" spans="1:5" x14ac:dyDescent="0.2">
      <c r="A79" s="68" t="s">
        <v>108</v>
      </c>
      <c r="B79" s="70">
        <v>6314</v>
      </c>
      <c r="C79" s="57">
        <v>299737.86000000004</v>
      </c>
      <c r="D79" s="61">
        <f>+'St Treas FMRDoNotEdit'!L120</f>
        <v>456785.38</v>
      </c>
      <c r="E79" s="61">
        <f t="shared" si="2"/>
        <v>157047.51999999996</v>
      </c>
    </row>
    <row r="80" spans="1:5" x14ac:dyDescent="0.2">
      <c r="A80" s="68" t="s">
        <v>109</v>
      </c>
      <c r="B80" s="70">
        <v>857</v>
      </c>
      <c r="C80" s="57">
        <v>51732.81</v>
      </c>
      <c r="D80" s="61">
        <f>+'St Treas FMRDoNotEdit'!L134</f>
        <v>71135.51999999999</v>
      </c>
      <c r="E80" s="61">
        <f t="shared" si="2"/>
        <v>19402.709999999992</v>
      </c>
    </row>
    <row r="81" spans="1:5" x14ac:dyDescent="0.2">
      <c r="A81" s="68" t="s">
        <v>110</v>
      </c>
      <c r="B81" s="70">
        <v>9259</v>
      </c>
      <c r="C81" s="57">
        <v>323843.38</v>
      </c>
      <c r="D81" s="61">
        <f>+'St Treas FMRDoNotEdit'!L34</f>
        <v>503530.72</v>
      </c>
      <c r="E81" s="61">
        <f t="shared" si="2"/>
        <v>179687.33999999997</v>
      </c>
    </row>
    <row r="82" spans="1:5" x14ac:dyDescent="0.2">
      <c r="A82" s="68" t="s">
        <v>111</v>
      </c>
      <c r="B82" s="70">
        <v>52</v>
      </c>
      <c r="C82" s="57">
        <v>13734.500000000002</v>
      </c>
      <c r="D82" s="61">
        <f>+'St Treas FMRDoNotEdit'!L35</f>
        <v>14743.67</v>
      </c>
      <c r="E82" s="61">
        <f t="shared" si="2"/>
        <v>1009.1699999999983</v>
      </c>
    </row>
    <row r="83" spans="1:5" x14ac:dyDescent="0.2">
      <c r="A83" s="68" t="s">
        <v>112</v>
      </c>
      <c r="B83" s="70">
        <v>10695</v>
      </c>
      <c r="C83" s="57">
        <v>656532.1</v>
      </c>
      <c r="D83" s="61">
        <f>+'St Treas FMRDoNotEdit'!L59</f>
        <v>1019524.18</v>
      </c>
      <c r="E83" s="61">
        <f t="shared" si="2"/>
        <v>362992.08000000007</v>
      </c>
    </row>
    <row r="84" spans="1:5" x14ac:dyDescent="0.2">
      <c r="A84" s="68" t="s">
        <v>113</v>
      </c>
      <c r="B84" s="70">
        <v>245</v>
      </c>
      <c r="C84" s="57">
        <v>17563.55</v>
      </c>
      <c r="D84" s="61">
        <f>+'St Treas FMRDoNotEdit'!L7</f>
        <v>20543.84</v>
      </c>
      <c r="E84" s="61">
        <f t="shared" si="2"/>
        <v>2980.2900000000009</v>
      </c>
    </row>
    <row r="85" spans="1:5" x14ac:dyDescent="0.2">
      <c r="A85" s="68" t="s">
        <v>114</v>
      </c>
      <c r="B85" s="70">
        <v>23036</v>
      </c>
      <c r="C85" s="57">
        <v>985492.97</v>
      </c>
      <c r="D85" s="61">
        <f>+'St Treas FMRDoNotEdit'!L148</f>
        <v>1514535.24</v>
      </c>
      <c r="E85" s="61">
        <f t="shared" si="2"/>
        <v>529042.27</v>
      </c>
    </row>
    <row r="86" spans="1:5" x14ac:dyDescent="0.2">
      <c r="A86" s="68" t="s">
        <v>115</v>
      </c>
      <c r="B86" s="70">
        <v>438</v>
      </c>
      <c r="C86" s="57">
        <v>36567.75</v>
      </c>
      <c r="D86" s="61">
        <f>+'St Treas FMRDoNotEdit'!L44</f>
        <v>48496.1</v>
      </c>
      <c r="E86" s="61">
        <f t="shared" si="2"/>
        <v>11928.349999999999</v>
      </c>
    </row>
    <row r="87" spans="1:5" x14ac:dyDescent="0.2">
      <c r="A87" s="68" t="s">
        <v>116</v>
      </c>
      <c r="B87" s="70">
        <v>1690</v>
      </c>
      <c r="C87" s="57">
        <v>71371.66</v>
      </c>
      <c r="D87" s="61">
        <f>+'St Treas FMRDoNotEdit'!L36</f>
        <v>104169.12</v>
      </c>
      <c r="E87" s="61">
        <f t="shared" si="2"/>
        <v>32797.459999999992</v>
      </c>
    </row>
    <row r="88" spans="1:5" x14ac:dyDescent="0.2">
      <c r="A88" s="68" t="s">
        <v>117</v>
      </c>
      <c r="B88" s="71">
        <v>17450</v>
      </c>
      <c r="C88" s="57">
        <v>762943.24</v>
      </c>
      <c r="D88" s="61">
        <f>+'St Treas FMRDoNotEdit'!L135</f>
        <v>1160295.8400000001</v>
      </c>
      <c r="E88" s="61">
        <f t="shared" si="2"/>
        <v>397352.60000000009</v>
      </c>
    </row>
    <row r="89" spans="1:5" x14ac:dyDescent="0.2">
      <c r="A89" s="68" t="s">
        <v>118</v>
      </c>
      <c r="B89" s="70">
        <v>649</v>
      </c>
      <c r="C89" s="57">
        <v>53929.81</v>
      </c>
      <c r="D89" s="61">
        <f>+'St Treas FMRDoNotEdit'!L60</f>
        <v>76416.5</v>
      </c>
      <c r="E89" s="61">
        <f t="shared" si="2"/>
        <v>22486.690000000002</v>
      </c>
    </row>
    <row r="90" spans="1:5" x14ac:dyDescent="0.2">
      <c r="A90" s="68" t="s">
        <v>119</v>
      </c>
      <c r="B90" s="70">
        <v>433</v>
      </c>
      <c r="C90" s="57">
        <v>29443.139999999996</v>
      </c>
      <c r="D90" s="61">
        <f>+'St Treas FMRDoNotEdit'!L37</f>
        <v>37846.29</v>
      </c>
      <c r="E90" s="61">
        <f t="shared" si="2"/>
        <v>8403.1500000000051</v>
      </c>
    </row>
    <row r="91" spans="1:5" x14ac:dyDescent="0.2">
      <c r="A91" s="69" t="s">
        <v>120</v>
      </c>
      <c r="B91" s="70">
        <v>334</v>
      </c>
      <c r="C91" s="57">
        <v>29092.33</v>
      </c>
      <c r="D91" s="61">
        <f>+'St Treas FMRDoNotEdit'!L149</f>
        <v>36872.020000000004</v>
      </c>
      <c r="E91" s="61">
        <f t="shared" si="2"/>
        <v>7779.6900000000023</v>
      </c>
    </row>
    <row r="92" spans="1:5" x14ac:dyDescent="0.2">
      <c r="A92" s="68" t="s">
        <v>121</v>
      </c>
      <c r="B92" s="70">
        <v>1503</v>
      </c>
      <c r="C92" s="57">
        <v>115435.27999999998</v>
      </c>
      <c r="D92" s="61">
        <f>+'St Treas FMRDoNotEdit'!L97</f>
        <v>168193.93</v>
      </c>
      <c r="E92" s="61">
        <f t="shared" si="2"/>
        <v>52758.650000000009</v>
      </c>
    </row>
    <row r="93" spans="1:5" x14ac:dyDescent="0.2">
      <c r="A93" s="68" t="s">
        <v>122</v>
      </c>
      <c r="B93" s="70">
        <v>1182</v>
      </c>
      <c r="C93" s="57">
        <v>96184.639999999999</v>
      </c>
      <c r="D93" s="61">
        <f>+'St Treas FMRDoNotEdit'!L51</f>
        <v>139519.91</v>
      </c>
      <c r="E93" s="61">
        <f t="shared" si="2"/>
        <v>43335.270000000004</v>
      </c>
    </row>
    <row r="94" spans="1:5" x14ac:dyDescent="0.2">
      <c r="A94" s="68" t="s">
        <v>123</v>
      </c>
      <c r="B94" s="70">
        <v>260</v>
      </c>
      <c r="C94" s="57">
        <v>24085.85</v>
      </c>
      <c r="D94" s="61">
        <f>+'St Treas FMRDoNotEdit'!L165</f>
        <v>31055.49</v>
      </c>
      <c r="E94" s="61">
        <f t="shared" si="2"/>
        <v>6969.6400000000031</v>
      </c>
    </row>
    <row r="95" spans="1:5" x14ac:dyDescent="0.2">
      <c r="A95" s="68" t="s">
        <v>124</v>
      </c>
      <c r="B95" s="70">
        <v>366</v>
      </c>
      <c r="C95" s="57">
        <v>39457.310000000005</v>
      </c>
      <c r="D95" s="61">
        <f>+'St Treas FMRDoNotEdit'!L98</f>
        <v>52304.71</v>
      </c>
      <c r="E95" s="61">
        <f t="shared" si="2"/>
        <v>12847.399999999994</v>
      </c>
    </row>
    <row r="96" spans="1:5" x14ac:dyDescent="0.2">
      <c r="A96" s="68" t="s">
        <v>125</v>
      </c>
      <c r="B96" s="70">
        <v>3009</v>
      </c>
      <c r="C96" s="57">
        <v>118128.83999999998</v>
      </c>
      <c r="D96" s="61">
        <f>+'St Treas FMRDoNotEdit'!L74</f>
        <v>175186.61</v>
      </c>
      <c r="E96" s="61">
        <f t="shared" si="2"/>
        <v>57057.770000000004</v>
      </c>
    </row>
    <row r="97" spans="1:5" x14ac:dyDescent="0.2">
      <c r="A97" s="68" t="s">
        <v>126</v>
      </c>
      <c r="B97" s="70">
        <v>6501</v>
      </c>
      <c r="C97" s="57">
        <v>280709.24999999994</v>
      </c>
      <c r="D97" s="61">
        <f>+'St Treas FMRDoNotEdit'!L67</f>
        <v>424334.13</v>
      </c>
      <c r="E97" s="61">
        <f t="shared" si="2"/>
        <v>143624.88000000006</v>
      </c>
    </row>
    <row r="98" spans="1:5" x14ac:dyDescent="0.2">
      <c r="A98" s="68" t="s">
        <v>127</v>
      </c>
      <c r="B98" s="70">
        <v>1100</v>
      </c>
      <c r="C98" s="57">
        <v>61400.670000000006</v>
      </c>
      <c r="D98" s="61">
        <f>+'St Treas FMRDoNotEdit'!L171</f>
        <v>86085.38</v>
      </c>
      <c r="E98" s="61">
        <f t="shared" si="2"/>
        <v>24684.71</v>
      </c>
    </row>
    <row r="99" spans="1:5" x14ac:dyDescent="0.2">
      <c r="A99" s="68" t="s">
        <v>128</v>
      </c>
      <c r="B99" s="70">
        <v>15</v>
      </c>
      <c r="C99" s="57">
        <v>13526.46</v>
      </c>
      <c r="D99" s="61">
        <f>+'St Treas FMRDoNotEdit'!L113</f>
        <v>14382.09</v>
      </c>
      <c r="E99" s="61">
        <f t="shared" si="2"/>
        <v>855.63000000000102</v>
      </c>
    </row>
    <row r="100" spans="1:5" x14ac:dyDescent="0.2">
      <c r="A100" s="82" t="s">
        <v>129</v>
      </c>
      <c r="B100" s="84">
        <v>451</v>
      </c>
      <c r="C100" s="57">
        <v>34000.379999999997</v>
      </c>
      <c r="D100" s="61">
        <f>+'St Treas FMRDoNotEdit'!L150</f>
        <v>44357.979999999996</v>
      </c>
      <c r="E100" s="61">
        <f t="shared" si="2"/>
        <v>10357.599999999999</v>
      </c>
    </row>
    <row r="101" spans="1:5" x14ac:dyDescent="0.2">
      <c r="A101" s="82" t="s">
        <v>130</v>
      </c>
      <c r="B101" s="84">
        <v>3627</v>
      </c>
      <c r="C101" s="57">
        <v>174272.31</v>
      </c>
      <c r="D101" s="61">
        <f>+'St Treas FMRDoNotEdit'!L128</f>
        <v>262461.33999999997</v>
      </c>
      <c r="E101" s="61">
        <f t="shared" si="2"/>
        <v>88189.02999999997</v>
      </c>
    </row>
    <row r="102" spans="1:5" x14ac:dyDescent="0.2">
      <c r="A102" s="82" t="s">
        <v>131</v>
      </c>
      <c r="B102" s="84">
        <v>5487</v>
      </c>
      <c r="C102" s="57">
        <v>270058.19999999995</v>
      </c>
      <c r="D102" s="61">
        <f>+'St Treas FMRDoNotEdit'!L166</f>
        <v>417144.06</v>
      </c>
      <c r="E102" s="61">
        <f t="shared" ref="E102:E104" si="3">+D102-C102</f>
        <v>147085.86000000004</v>
      </c>
    </row>
    <row r="103" spans="1:5" x14ac:dyDescent="0.2">
      <c r="A103" s="82" t="s">
        <v>132</v>
      </c>
      <c r="B103" s="84">
        <v>1807</v>
      </c>
      <c r="C103" s="57">
        <v>110273.24999999999</v>
      </c>
      <c r="D103" s="61">
        <f>+'St Treas FMRDoNotEdit'!L24</f>
        <v>162909.76999999999</v>
      </c>
      <c r="E103" s="61">
        <f t="shared" si="3"/>
        <v>52636.520000000004</v>
      </c>
    </row>
    <row r="104" spans="1:5" x14ac:dyDescent="0.2">
      <c r="A104" s="82" t="s">
        <v>133</v>
      </c>
      <c r="B104" s="84">
        <v>151</v>
      </c>
      <c r="C104" s="57">
        <v>18171.669999999998</v>
      </c>
      <c r="D104" s="61">
        <f>+'St Treas FMRDoNotEdit'!L68</f>
        <v>21507.68</v>
      </c>
      <c r="E104" s="61">
        <f t="shared" si="3"/>
        <v>3336.010000000002</v>
      </c>
    </row>
    <row r="105" spans="1:5" x14ac:dyDescent="0.2">
      <c r="A105" s="109" t="s">
        <v>28</v>
      </c>
      <c r="B105" s="110">
        <f>SUM(B6:B104)</f>
        <v>386126</v>
      </c>
      <c r="C105" s="111">
        <f>SUM(C6:C104)</f>
        <v>18562500.000000004</v>
      </c>
      <c r="D105" s="111">
        <f t="shared" ref="D105:E105" si="4">SUM(D6:D104)</f>
        <v>27843749.969322547</v>
      </c>
      <c r="E105" s="111">
        <f t="shared" si="4"/>
        <v>9281249.9693225585</v>
      </c>
    </row>
    <row r="106" spans="1:5" x14ac:dyDescent="0.2">
      <c r="A106" s="112"/>
      <c r="B106" s="38"/>
      <c r="C106" s="39"/>
      <c r="D106" s="113"/>
      <c r="E106" s="114"/>
    </row>
    <row r="107" spans="1:5" x14ac:dyDescent="0.2">
      <c r="A107" s="59"/>
      <c r="B107" s="114"/>
      <c r="C107" s="114"/>
      <c r="D107" s="114"/>
      <c r="E107" s="114"/>
    </row>
  </sheetData>
  <sortState ref="A6:C105">
    <sortCondition ref="A6:A105"/>
  </sortState>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12"/>
  <sheetViews>
    <sheetView workbookViewId="0">
      <selection activeCell="A9" sqref="A9"/>
    </sheetView>
  </sheetViews>
  <sheetFormatPr defaultRowHeight="14.25" x14ac:dyDescent="0.2"/>
  <cols>
    <col min="1" max="1" width="13.875" style="5" customWidth="1"/>
    <col min="2" max="2" width="11.75" style="5" customWidth="1"/>
    <col min="3" max="3" width="1.375" style="4" customWidth="1"/>
    <col min="4" max="4" width="13.625" style="4" customWidth="1"/>
    <col min="5" max="5" width="1.375" style="4" customWidth="1"/>
    <col min="6" max="6" width="14.375" style="4" customWidth="1"/>
    <col min="7" max="7" width="1.125" style="4" customWidth="1"/>
    <col min="8" max="8" width="14.375" style="4" customWidth="1"/>
    <col min="9" max="9" width="1.5" style="4" customWidth="1"/>
    <col min="10" max="10" width="14.25" style="4" customWidth="1"/>
    <col min="11" max="11" width="3.125" style="4" customWidth="1"/>
    <col min="12" max="12" width="16.875" style="4" customWidth="1"/>
    <col min="13" max="13" width="4.875" style="4" customWidth="1"/>
    <col min="14" max="14" width="14.75" style="4" customWidth="1"/>
  </cols>
  <sheetData>
    <row r="1" spans="1:18" ht="18" x14ac:dyDescent="0.25">
      <c r="A1" s="188" t="s">
        <v>13</v>
      </c>
      <c r="B1" s="189"/>
      <c r="C1" s="189"/>
      <c r="D1" s="189"/>
      <c r="E1" s="189"/>
      <c r="F1" s="189"/>
      <c r="G1" s="189"/>
      <c r="H1" s="189"/>
      <c r="I1" s="189"/>
      <c r="J1" s="189"/>
      <c r="K1" s="189"/>
    </row>
    <row r="3" spans="1:18" ht="15" x14ac:dyDescent="0.2">
      <c r="A3" s="6" t="s">
        <v>14</v>
      </c>
      <c r="C3" s="7" t="s">
        <v>15</v>
      </c>
      <c r="D3" s="8" t="s">
        <v>16</v>
      </c>
      <c r="E3" s="7" t="s">
        <v>15</v>
      </c>
      <c r="F3" s="9" t="s">
        <v>17</v>
      </c>
      <c r="G3" s="10" t="s">
        <v>15</v>
      </c>
      <c r="H3" s="9" t="s">
        <v>18</v>
      </c>
      <c r="I3" s="10" t="s">
        <v>15</v>
      </c>
      <c r="K3" s="11" t="s">
        <v>15</v>
      </c>
    </row>
    <row r="4" spans="1:18" ht="15.75" x14ac:dyDescent="0.25">
      <c r="A4" s="12" t="s">
        <v>19</v>
      </c>
      <c r="C4" s="7" t="s">
        <v>15</v>
      </c>
      <c r="D4" s="12" t="s">
        <v>20</v>
      </c>
      <c r="E4" s="7" t="s">
        <v>15</v>
      </c>
      <c r="F4" s="13" t="s">
        <v>21</v>
      </c>
      <c r="G4" s="10" t="s">
        <v>15</v>
      </c>
      <c r="H4" s="12" t="s">
        <v>22</v>
      </c>
      <c r="I4" s="10" t="s">
        <v>15</v>
      </c>
      <c r="K4" s="11" t="s">
        <v>15</v>
      </c>
    </row>
    <row r="5" spans="1:18" ht="15.75" x14ac:dyDescent="0.25">
      <c r="A5" s="14" t="s">
        <v>23</v>
      </c>
      <c r="B5" s="15" t="s">
        <v>24</v>
      </c>
      <c r="C5" s="16" t="s">
        <v>15</v>
      </c>
      <c r="D5" s="17" t="s">
        <v>25</v>
      </c>
      <c r="E5" s="16" t="s">
        <v>15</v>
      </c>
      <c r="F5" s="17" t="s">
        <v>26</v>
      </c>
      <c r="G5" s="18" t="s">
        <v>15</v>
      </c>
      <c r="H5" s="17" t="s">
        <v>27</v>
      </c>
      <c r="I5" s="18" t="s">
        <v>15</v>
      </c>
      <c r="J5" s="17" t="s">
        <v>28</v>
      </c>
      <c r="K5" s="18" t="s">
        <v>15</v>
      </c>
    </row>
    <row r="6" spans="1:18" x14ac:dyDescent="0.2">
      <c r="A6" s="19" t="s">
        <v>29</v>
      </c>
      <c r="B6" s="20">
        <v>1916</v>
      </c>
      <c r="C6" s="11" t="s">
        <v>15</v>
      </c>
      <c r="D6" s="21"/>
      <c r="E6" s="11" t="s">
        <v>15</v>
      </c>
      <c r="F6" s="21"/>
      <c r="G6" s="22" t="s">
        <v>15</v>
      </c>
      <c r="H6" s="21"/>
      <c r="I6" s="22" t="s">
        <v>15</v>
      </c>
      <c r="J6" s="23"/>
      <c r="K6" s="11" t="s">
        <v>15</v>
      </c>
      <c r="L6" s="24"/>
    </row>
    <row r="7" spans="1:18" x14ac:dyDescent="0.2">
      <c r="A7" s="11" t="s">
        <v>30</v>
      </c>
      <c r="B7" s="20"/>
      <c r="C7" s="11" t="s">
        <v>15</v>
      </c>
      <c r="D7" s="21"/>
      <c r="E7" s="11" t="s">
        <v>15</v>
      </c>
      <c r="F7" s="21"/>
      <c r="G7" s="22" t="s">
        <v>15</v>
      </c>
      <c r="H7" s="21">
        <v>2345.12</v>
      </c>
      <c r="I7" s="22" t="s">
        <v>15</v>
      </c>
      <c r="J7" s="23">
        <f t="shared" ref="J7:J12" si="0">SUM(D7:H7)</f>
        <v>2345.12</v>
      </c>
      <c r="K7" s="11" t="s">
        <v>15</v>
      </c>
    </row>
    <row r="8" spans="1:18" x14ac:dyDescent="0.2">
      <c r="A8" s="11" t="s">
        <v>31</v>
      </c>
      <c r="B8" s="20"/>
      <c r="C8" s="11" t="s">
        <v>15</v>
      </c>
      <c r="D8" s="21">
        <v>17791.64</v>
      </c>
      <c r="E8" s="11" t="s">
        <v>15</v>
      </c>
      <c r="F8" s="21">
        <v>46670.62</v>
      </c>
      <c r="G8" s="22" t="s">
        <v>15</v>
      </c>
      <c r="H8" s="21">
        <v>2133</v>
      </c>
      <c r="I8" s="22" t="s">
        <v>15</v>
      </c>
      <c r="J8" s="23">
        <f t="shared" si="0"/>
        <v>66595.260000000009</v>
      </c>
      <c r="K8" s="11" t="s">
        <v>15</v>
      </c>
    </row>
    <row r="9" spans="1:18" x14ac:dyDescent="0.2">
      <c r="A9" s="11" t="s">
        <v>32</v>
      </c>
      <c r="B9" s="20"/>
      <c r="C9" s="11" t="s">
        <v>15</v>
      </c>
      <c r="D9" s="21">
        <v>17780.5</v>
      </c>
      <c r="E9" s="11" t="s">
        <v>15</v>
      </c>
      <c r="F9" s="21">
        <v>32120.880000000001</v>
      </c>
      <c r="G9" s="22" t="s">
        <v>15</v>
      </c>
      <c r="H9" s="21">
        <v>1575.24</v>
      </c>
      <c r="I9" s="22" t="s">
        <v>15</v>
      </c>
      <c r="J9" s="23">
        <f t="shared" si="0"/>
        <v>51476.62</v>
      </c>
      <c r="K9" s="11" t="s">
        <v>15</v>
      </c>
    </row>
    <row r="10" spans="1:18" x14ac:dyDescent="0.2">
      <c r="A10" s="11" t="s">
        <v>33</v>
      </c>
      <c r="B10" s="20"/>
      <c r="C10" s="11" t="s">
        <v>15</v>
      </c>
      <c r="D10" s="21">
        <v>17780.5</v>
      </c>
      <c r="E10" s="11" t="s">
        <v>15</v>
      </c>
      <c r="F10" s="21">
        <v>32120.880000000001</v>
      </c>
      <c r="G10" s="22" t="s">
        <v>15</v>
      </c>
      <c r="H10" s="21">
        <v>1575.24</v>
      </c>
      <c r="I10" s="22" t="s">
        <v>15</v>
      </c>
      <c r="J10" s="23">
        <f t="shared" si="0"/>
        <v>51476.62</v>
      </c>
      <c r="K10" s="11" t="s">
        <v>15</v>
      </c>
    </row>
    <row r="11" spans="1:18" x14ac:dyDescent="0.2">
      <c r="A11" s="11" t="s">
        <v>34</v>
      </c>
      <c r="B11" s="20"/>
      <c r="C11" s="11" t="s">
        <v>15</v>
      </c>
      <c r="D11" s="21">
        <v>17780.5</v>
      </c>
      <c r="E11" s="11" t="s">
        <v>15</v>
      </c>
      <c r="F11" s="21">
        <v>32120.880000000001</v>
      </c>
      <c r="G11" s="22" t="s">
        <v>15</v>
      </c>
      <c r="H11" s="21">
        <v>0</v>
      </c>
      <c r="I11" s="22" t="s">
        <v>15</v>
      </c>
      <c r="J11" s="23">
        <f t="shared" si="0"/>
        <v>49901.380000000005</v>
      </c>
      <c r="K11" s="11" t="s">
        <v>15</v>
      </c>
    </row>
    <row r="12" spans="1:18" x14ac:dyDescent="0.2">
      <c r="A12" s="11"/>
      <c r="B12" s="20"/>
      <c r="C12" s="11" t="s">
        <v>15</v>
      </c>
      <c r="D12" s="21"/>
      <c r="E12" s="11" t="s">
        <v>15</v>
      </c>
      <c r="F12" s="21"/>
      <c r="G12" s="22" t="s">
        <v>15</v>
      </c>
      <c r="H12" s="21"/>
      <c r="I12" s="22" t="s">
        <v>15</v>
      </c>
      <c r="J12" s="23">
        <f t="shared" si="0"/>
        <v>0</v>
      </c>
      <c r="K12" s="11" t="s">
        <v>15</v>
      </c>
    </row>
    <row r="13" spans="1:18" x14ac:dyDescent="0.2">
      <c r="A13" s="25"/>
      <c r="B13" s="25" t="s">
        <v>28</v>
      </c>
      <c r="C13" s="26" t="s">
        <v>15</v>
      </c>
      <c r="D13" s="27">
        <f>SUM(D7:D12)</f>
        <v>71133.14</v>
      </c>
      <c r="E13" s="26" t="s">
        <v>15</v>
      </c>
      <c r="F13" s="27">
        <f>SUM(F7:F12)</f>
        <v>143033.26</v>
      </c>
      <c r="G13" s="28" t="s">
        <v>15</v>
      </c>
      <c r="H13" s="27">
        <f>SUM(H7:H12)</f>
        <v>7628.5999999999995</v>
      </c>
      <c r="I13" s="28" t="s">
        <v>15</v>
      </c>
      <c r="J13" s="27">
        <f>SUM(D13:I13)</f>
        <v>221795.00000000003</v>
      </c>
      <c r="K13" s="11" t="s">
        <v>15</v>
      </c>
      <c r="N13" s="24"/>
      <c r="Q13" s="24"/>
      <c r="R13" s="4"/>
    </row>
    <row r="14" spans="1:18" x14ac:dyDescent="0.2">
      <c r="A14" s="19" t="s">
        <v>35</v>
      </c>
      <c r="B14" s="20">
        <v>181</v>
      </c>
      <c r="C14" s="11" t="s">
        <v>15</v>
      </c>
      <c r="D14" s="21"/>
      <c r="E14" s="11" t="s">
        <v>15</v>
      </c>
      <c r="F14" s="21"/>
      <c r="G14" s="22" t="s">
        <v>15</v>
      </c>
      <c r="H14" s="21"/>
      <c r="I14" s="22" t="s">
        <v>15</v>
      </c>
      <c r="J14" s="23"/>
      <c r="K14" s="11" t="s">
        <v>15</v>
      </c>
    </row>
    <row r="15" spans="1:18" x14ac:dyDescent="0.2">
      <c r="A15" s="11" t="s">
        <v>30</v>
      </c>
      <c r="B15" s="20"/>
      <c r="C15" s="11" t="s">
        <v>15</v>
      </c>
      <c r="D15" s="21"/>
      <c r="E15" s="11" t="s">
        <v>15</v>
      </c>
      <c r="F15" s="21"/>
      <c r="G15" s="22" t="s">
        <v>15</v>
      </c>
      <c r="H15" s="21">
        <v>269.69</v>
      </c>
      <c r="I15" s="22" t="s">
        <v>15</v>
      </c>
      <c r="J15" s="23">
        <f t="shared" ref="J15:J20" si="1">SUM(D15:H15)</f>
        <v>269.69</v>
      </c>
      <c r="K15" s="11" t="s">
        <v>15</v>
      </c>
    </row>
    <row r="16" spans="1:18" x14ac:dyDescent="0.2">
      <c r="A16" s="11" t="s">
        <v>31</v>
      </c>
      <c r="B16" s="20"/>
      <c r="C16" s="11" t="s">
        <v>15</v>
      </c>
      <c r="D16" s="21">
        <v>1680.73</v>
      </c>
      <c r="E16" s="11" t="s">
        <v>15</v>
      </c>
      <c r="F16" s="21">
        <v>14002.6</v>
      </c>
      <c r="G16" s="22" t="s">
        <v>15</v>
      </c>
      <c r="H16" s="21">
        <v>220.8</v>
      </c>
      <c r="I16" s="22" t="s">
        <v>15</v>
      </c>
      <c r="J16" s="23">
        <f t="shared" si="1"/>
        <v>15904.13</v>
      </c>
      <c r="K16" s="11" t="s">
        <v>15</v>
      </c>
    </row>
    <row r="17" spans="1:11" x14ac:dyDescent="0.2">
      <c r="A17" s="11" t="s">
        <v>32</v>
      </c>
      <c r="B17" s="20"/>
      <c r="C17" s="11" t="s">
        <v>15</v>
      </c>
      <c r="D17" s="21">
        <v>1679.69</v>
      </c>
      <c r="E17" s="11" t="s">
        <v>15</v>
      </c>
      <c r="F17" s="21">
        <v>2009.63</v>
      </c>
      <c r="G17" s="22" t="s">
        <v>15</v>
      </c>
      <c r="H17" s="21">
        <v>196.47</v>
      </c>
      <c r="I17" s="22" t="s">
        <v>15</v>
      </c>
      <c r="J17" s="23">
        <f t="shared" si="1"/>
        <v>3885.79</v>
      </c>
      <c r="K17" s="11" t="s">
        <v>15</v>
      </c>
    </row>
    <row r="18" spans="1:11" x14ac:dyDescent="0.2">
      <c r="A18" s="11" t="s">
        <v>33</v>
      </c>
      <c r="B18" s="20"/>
      <c r="C18" s="11" t="s">
        <v>15</v>
      </c>
      <c r="D18" s="21">
        <v>1679.69</v>
      </c>
      <c r="E18" s="11" t="s">
        <v>15</v>
      </c>
      <c r="F18" s="21">
        <v>2009.63</v>
      </c>
      <c r="G18" s="22" t="s">
        <v>15</v>
      </c>
      <c r="H18" s="21">
        <v>196.47</v>
      </c>
      <c r="I18" s="22" t="s">
        <v>15</v>
      </c>
      <c r="J18" s="23">
        <f t="shared" si="1"/>
        <v>3885.79</v>
      </c>
      <c r="K18" s="11" t="s">
        <v>15</v>
      </c>
    </row>
    <row r="19" spans="1:11" x14ac:dyDescent="0.2">
      <c r="A19" s="11" t="s">
        <v>34</v>
      </c>
      <c r="B19" s="20"/>
      <c r="C19" s="11" t="s">
        <v>15</v>
      </c>
      <c r="D19" s="21">
        <v>1679.69</v>
      </c>
      <c r="E19" s="11" t="s">
        <v>15</v>
      </c>
      <c r="F19" s="21">
        <v>2009.63</v>
      </c>
      <c r="G19" s="22" t="s">
        <v>15</v>
      </c>
      <c r="H19" s="21">
        <v>0</v>
      </c>
      <c r="I19" s="22" t="s">
        <v>15</v>
      </c>
      <c r="J19" s="23">
        <f t="shared" si="1"/>
        <v>3689.32</v>
      </c>
      <c r="K19" s="11" t="s">
        <v>15</v>
      </c>
    </row>
    <row r="20" spans="1:11" x14ac:dyDescent="0.2">
      <c r="A20" s="11"/>
      <c r="B20" s="20"/>
      <c r="C20" s="11" t="s">
        <v>15</v>
      </c>
      <c r="D20" s="21"/>
      <c r="E20" s="11" t="s">
        <v>15</v>
      </c>
      <c r="F20" s="21"/>
      <c r="G20" s="22" t="s">
        <v>15</v>
      </c>
      <c r="H20" s="21"/>
      <c r="I20" s="22" t="s">
        <v>15</v>
      </c>
      <c r="J20" s="23">
        <f t="shared" si="1"/>
        <v>0</v>
      </c>
      <c r="K20" s="11" t="s">
        <v>15</v>
      </c>
    </row>
    <row r="21" spans="1:11" x14ac:dyDescent="0.2">
      <c r="A21" s="25"/>
      <c r="B21" s="25" t="s">
        <v>28</v>
      </c>
      <c r="C21" s="26" t="s">
        <v>15</v>
      </c>
      <c r="D21" s="27">
        <f>SUM(D15:D20)</f>
        <v>6719.8000000000011</v>
      </c>
      <c r="E21" s="26" t="s">
        <v>15</v>
      </c>
      <c r="F21" s="27">
        <f>SUM(F15:F20)</f>
        <v>20031.490000000002</v>
      </c>
      <c r="G21" s="28" t="s">
        <v>15</v>
      </c>
      <c r="H21" s="27">
        <f>SUM(H15:H20)</f>
        <v>883.43000000000006</v>
      </c>
      <c r="I21" s="28" t="s">
        <v>15</v>
      </c>
      <c r="J21" s="27">
        <f>SUM(D21:I21)</f>
        <v>27634.720000000001</v>
      </c>
      <c r="K21" s="11" t="s">
        <v>15</v>
      </c>
    </row>
    <row r="22" spans="1:11" x14ac:dyDescent="0.2">
      <c r="A22" s="19" t="s">
        <v>36</v>
      </c>
      <c r="B22" s="20">
        <v>828</v>
      </c>
      <c r="C22" s="11" t="s">
        <v>15</v>
      </c>
      <c r="D22" s="29"/>
      <c r="E22" s="11" t="s">
        <v>15</v>
      </c>
      <c r="F22" s="29"/>
      <c r="G22" s="22" t="s">
        <v>15</v>
      </c>
      <c r="H22" s="29"/>
      <c r="I22" s="22" t="s">
        <v>15</v>
      </c>
      <c r="J22" s="23"/>
      <c r="K22" s="11" t="s">
        <v>15</v>
      </c>
    </row>
    <row r="23" spans="1:11" x14ac:dyDescent="0.2">
      <c r="A23" s="11" t="s">
        <v>30</v>
      </c>
      <c r="B23" s="20"/>
      <c r="C23" s="11" t="s">
        <v>15</v>
      </c>
      <c r="D23" s="21"/>
      <c r="E23" s="11" t="s">
        <v>15</v>
      </c>
      <c r="F23" s="21"/>
      <c r="G23" s="22" t="s">
        <v>15</v>
      </c>
      <c r="H23" s="21">
        <v>1013.45</v>
      </c>
      <c r="I23" s="22" t="s">
        <v>15</v>
      </c>
      <c r="J23" s="23">
        <f t="shared" ref="J23:J28" si="2">SUM(D23:H23)</f>
        <v>1013.45</v>
      </c>
      <c r="K23" s="11" t="s">
        <v>15</v>
      </c>
    </row>
    <row r="24" spans="1:11" x14ac:dyDescent="0.2">
      <c r="A24" s="11" t="s">
        <v>31</v>
      </c>
      <c r="B24" s="20"/>
      <c r="C24" s="11" t="s">
        <v>15</v>
      </c>
      <c r="D24" s="21">
        <v>7688.66</v>
      </c>
      <c r="E24" s="11" t="s">
        <v>15</v>
      </c>
      <c r="F24" s="21">
        <v>28686.47</v>
      </c>
      <c r="G24" s="22" t="s">
        <v>15</v>
      </c>
      <c r="H24" s="21">
        <v>921.78</v>
      </c>
      <c r="I24" s="22" t="s">
        <v>15</v>
      </c>
      <c r="J24" s="23">
        <f t="shared" si="2"/>
        <v>37296.910000000003</v>
      </c>
      <c r="K24" s="11" t="s">
        <v>15</v>
      </c>
    </row>
    <row r="25" spans="1:11" x14ac:dyDescent="0.2">
      <c r="A25" s="11" t="s">
        <v>32</v>
      </c>
      <c r="B25" s="20"/>
      <c r="C25" s="11" t="s">
        <v>15</v>
      </c>
      <c r="D25" s="21">
        <v>7683.84</v>
      </c>
      <c r="E25" s="11" t="s">
        <v>15</v>
      </c>
      <c r="F25" s="21">
        <v>13881.05</v>
      </c>
      <c r="G25" s="22" t="s">
        <v>15</v>
      </c>
      <c r="H25" s="21">
        <v>680.74</v>
      </c>
      <c r="I25" s="22" t="s">
        <v>15</v>
      </c>
      <c r="J25" s="23">
        <f t="shared" si="2"/>
        <v>22245.63</v>
      </c>
      <c r="K25" s="11" t="s">
        <v>15</v>
      </c>
    </row>
    <row r="26" spans="1:11" x14ac:dyDescent="0.2">
      <c r="A26" s="11" t="s">
        <v>33</v>
      </c>
      <c r="B26" s="20"/>
      <c r="C26" s="11" t="s">
        <v>15</v>
      </c>
      <c r="D26" s="21">
        <v>7683.84</v>
      </c>
      <c r="E26" s="11" t="s">
        <v>15</v>
      </c>
      <c r="F26" s="21">
        <v>13881.05</v>
      </c>
      <c r="G26" s="22" t="s">
        <v>15</v>
      </c>
      <c r="H26" s="21">
        <v>680.74</v>
      </c>
      <c r="I26" s="22" t="s">
        <v>15</v>
      </c>
      <c r="J26" s="23">
        <f t="shared" si="2"/>
        <v>22245.63</v>
      </c>
      <c r="K26" s="11" t="s">
        <v>15</v>
      </c>
    </row>
    <row r="27" spans="1:11" x14ac:dyDescent="0.2">
      <c r="A27" s="11" t="s">
        <v>34</v>
      </c>
      <c r="B27" s="20"/>
      <c r="C27" s="11" t="s">
        <v>15</v>
      </c>
      <c r="D27" s="21">
        <v>7683.84</v>
      </c>
      <c r="E27" s="11" t="s">
        <v>15</v>
      </c>
      <c r="F27" s="21">
        <v>13881.05</v>
      </c>
      <c r="G27" s="22" t="s">
        <v>15</v>
      </c>
      <c r="H27" s="21">
        <v>0</v>
      </c>
      <c r="I27" s="22" t="s">
        <v>15</v>
      </c>
      <c r="J27" s="23">
        <f t="shared" si="2"/>
        <v>21564.89</v>
      </c>
      <c r="K27" s="11" t="s">
        <v>15</v>
      </c>
    </row>
    <row r="28" spans="1:11" x14ac:dyDescent="0.2">
      <c r="A28" s="11"/>
      <c r="B28" s="20"/>
      <c r="C28" s="11" t="s">
        <v>15</v>
      </c>
      <c r="D28" s="21"/>
      <c r="E28" s="11" t="s">
        <v>15</v>
      </c>
      <c r="F28" s="21"/>
      <c r="G28" s="22" t="s">
        <v>15</v>
      </c>
      <c r="H28" s="21"/>
      <c r="I28" s="22" t="s">
        <v>15</v>
      </c>
      <c r="J28" s="23">
        <f t="shared" si="2"/>
        <v>0</v>
      </c>
      <c r="K28" s="11" t="s">
        <v>15</v>
      </c>
    </row>
    <row r="29" spans="1:11" x14ac:dyDescent="0.2">
      <c r="A29" s="25"/>
      <c r="B29" s="25" t="s">
        <v>28</v>
      </c>
      <c r="C29" s="26" t="s">
        <v>15</v>
      </c>
      <c r="D29" s="27">
        <f>SUM(D23:D28)</f>
        <v>30740.18</v>
      </c>
      <c r="E29" s="26" t="s">
        <v>15</v>
      </c>
      <c r="F29" s="27">
        <f>SUM(F23:F28)</f>
        <v>70329.62000000001</v>
      </c>
      <c r="G29" s="28" t="s">
        <v>15</v>
      </c>
      <c r="H29" s="27">
        <f>SUM(H23:H28)</f>
        <v>3296.71</v>
      </c>
      <c r="I29" s="28" t="s">
        <v>15</v>
      </c>
      <c r="J29" s="27">
        <f>SUM(D29:I29)</f>
        <v>104366.51000000002</v>
      </c>
      <c r="K29" s="11" t="s">
        <v>15</v>
      </c>
    </row>
    <row r="30" spans="1:11" x14ac:dyDescent="0.2">
      <c r="A30" s="30" t="s">
        <v>37</v>
      </c>
      <c r="B30" s="20">
        <v>440</v>
      </c>
      <c r="C30" s="11" t="s">
        <v>15</v>
      </c>
      <c r="D30" s="29"/>
      <c r="E30" s="11" t="s">
        <v>15</v>
      </c>
      <c r="F30" s="29"/>
      <c r="G30" s="22" t="s">
        <v>15</v>
      </c>
      <c r="H30" s="29"/>
      <c r="I30" s="22" t="s">
        <v>15</v>
      </c>
      <c r="J30" s="23"/>
      <c r="K30" s="11" t="s">
        <v>15</v>
      </c>
    </row>
    <row r="31" spans="1:11" x14ac:dyDescent="0.2">
      <c r="A31" s="11" t="s">
        <v>30</v>
      </c>
      <c r="B31" s="20"/>
      <c r="C31" s="11" t="s">
        <v>15</v>
      </c>
      <c r="D31" s="21"/>
      <c r="E31" s="11" t="s">
        <v>15</v>
      </c>
      <c r="F31" s="21"/>
      <c r="G31" s="22" t="s">
        <v>15</v>
      </c>
      <c r="H31" s="21">
        <v>870.04</v>
      </c>
      <c r="I31" s="22" t="s">
        <v>15</v>
      </c>
      <c r="J31" s="23">
        <f t="shared" ref="J31:J36" si="3">SUM(D31:H31)</f>
        <v>870.04</v>
      </c>
      <c r="K31" s="11" t="s">
        <v>15</v>
      </c>
    </row>
    <row r="32" spans="1:11" x14ac:dyDescent="0.2">
      <c r="A32" s="11" t="s">
        <v>31</v>
      </c>
      <c r="B32" s="20"/>
      <c r="C32" s="11" t="s">
        <v>15</v>
      </c>
      <c r="D32" s="21">
        <v>4085.76</v>
      </c>
      <c r="E32" s="11" t="s">
        <v>15</v>
      </c>
      <c r="F32" s="21">
        <v>18767</v>
      </c>
      <c r="G32" s="22" t="s">
        <v>15</v>
      </c>
      <c r="H32" s="21">
        <v>724.55</v>
      </c>
      <c r="I32" s="22" t="s">
        <v>15</v>
      </c>
      <c r="J32" s="23">
        <f t="shared" si="3"/>
        <v>23577.31</v>
      </c>
      <c r="K32" s="11" t="s">
        <v>15</v>
      </c>
    </row>
    <row r="33" spans="1:11" x14ac:dyDescent="0.2">
      <c r="A33" s="11" t="s">
        <v>32</v>
      </c>
      <c r="B33" s="20"/>
      <c r="C33" s="11" t="s">
        <v>15</v>
      </c>
      <c r="D33" s="21">
        <v>4083.2</v>
      </c>
      <c r="E33" s="11" t="s">
        <v>15</v>
      </c>
      <c r="F33" s="21">
        <v>3636.55</v>
      </c>
      <c r="G33" s="22" t="s">
        <v>15</v>
      </c>
      <c r="H33" s="21">
        <v>500.39</v>
      </c>
      <c r="I33" s="22" t="s">
        <v>15</v>
      </c>
      <c r="J33" s="23">
        <f t="shared" si="3"/>
        <v>8220.14</v>
      </c>
      <c r="K33" s="11" t="s">
        <v>15</v>
      </c>
    </row>
    <row r="34" spans="1:11" x14ac:dyDescent="0.2">
      <c r="A34" s="11" t="s">
        <v>33</v>
      </c>
      <c r="B34" s="20"/>
      <c r="C34" s="11" t="s">
        <v>15</v>
      </c>
      <c r="D34" s="21">
        <v>4083.2</v>
      </c>
      <c r="E34" s="11" t="s">
        <v>15</v>
      </c>
      <c r="F34" s="21">
        <v>3636.55</v>
      </c>
      <c r="G34" s="22" t="s">
        <v>15</v>
      </c>
      <c r="H34" s="21">
        <v>500.39</v>
      </c>
      <c r="I34" s="22" t="s">
        <v>15</v>
      </c>
      <c r="J34" s="23">
        <f t="shared" si="3"/>
        <v>8220.14</v>
      </c>
      <c r="K34" s="11" t="s">
        <v>15</v>
      </c>
    </row>
    <row r="35" spans="1:11" x14ac:dyDescent="0.2">
      <c r="A35" s="11" t="s">
        <v>34</v>
      </c>
      <c r="B35" s="20"/>
      <c r="C35" s="11" t="s">
        <v>15</v>
      </c>
      <c r="D35" s="21">
        <v>4083.2</v>
      </c>
      <c r="E35" s="11" t="s">
        <v>15</v>
      </c>
      <c r="F35" s="21">
        <v>3636.55</v>
      </c>
      <c r="G35" s="22" t="s">
        <v>15</v>
      </c>
      <c r="H35" s="21">
        <v>0</v>
      </c>
      <c r="I35" s="22" t="s">
        <v>15</v>
      </c>
      <c r="J35" s="23">
        <f t="shared" si="3"/>
        <v>7719.75</v>
      </c>
      <c r="K35" s="11" t="s">
        <v>15</v>
      </c>
    </row>
    <row r="36" spans="1:11" x14ac:dyDescent="0.2">
      <c r="A36" s="11"/>
      <c r="B36" s="20"/>
      <c r="C36" s="11" t="s">
        <v>15</v>
      </c>
      <c r="D36" s="21"/>
      <c r="E36" s="11" t="s">
        <v>15</v>
      </c>
      <c r="F36" s="21"/>
      <c r="G36" s="22" t="s">
        <v>15</v>
      </c>
      <c r="H36" s="21"/>
      <c r="I36" s="22" t="s">
        <v>15</v>
      </c>
      <c r="J36" s="23">
        <f t="shared" si="3"/>
        <v>0</v>
      </c>
      <c r="K36" s="11" t="s">
        <v>15</v>
      </c>
    </row>
    <row r="37" spans="1:11" x14ac:dyDescent="0.2">
      <c r="A37" s="25"/>
      <c r="B37" s="25" t="s">
        <v>28</v>
      </c>
      <c r="C37" s="26" t="s">
        <v>15</v>
      </c>
      <c r="D37" s="27">
        <f>SUM(D31:D36)</f>
        <v>16335.36</v>
      </c>
      <c r="E37" s="26" t="s">
        <v>15</v>
      </c>
      <c r="F37" s="27">
        <f>SUM(F31:F36)</f>
        <v>29676.649999999998</v>
      </c>
      <c r="G37" s="28" t="s">
        <v>15</v>
      </c>
      <c r="H37" s="27">
        <f>SUM(H31:H36)</f>
        <v>2595.37</v>
      </c>
      <c r="I37" s="28" t="s">
        <v>15</v>
      </c>
      <c r="J37" s="27">
        <f>SUM(D37:I37)</f>
        <v>48607.38</v>
      </c>
      <c r="K37" s="11" t="s">
        <v>15</v>
      </c>
    </row>
    <row r="38" spans="1:11" x14ac:dyDescent="0.2">
      <c r="A38" s="19" t="s">
        <v>38</v>
      </c>
      <c r="B38" s="20">
        <v>106</v>
      </c>
      <c r="C38" s="11" t="s">
        <v>15</v>
      </c>
      <c r="D38" s="29"/>
      <c r="E38" s="11" t="s">
        <v>15</v>
      </c>
      <c r="F38" s="29"/>
      <c r="G38" s="22" t="s">
        <v>15</v>
      </c>
      <c r="H38" s="29"/>
      <c r="I38" s="22" t="s">
        <v>15</v>
      </c>
      <c r="J38" s="23"/>
      <c r="K38" s="11" t="s">
        <v>15</v>
      </c>
    </row>
    <row r="39" spans="1:11" x14ac:dyDescent="0.2">
      <c r="A39" s="11" t="s">
        <v>30</v>
      </c>
      <c r="B39" s="20"/>
      <c r="C39" s="11" t="s">
        <v>15</v>
      </c>
      <c r="D39" s="21"/>
      <c r="E39" s="11" t="s">
        <v>15</v>
      </c>
      <c r="F39" s="21"/>
      <c r="G39" s="22" t="s">
        <v>15</v>
      </c>
      <c r="H39" s="21">
        <v>262.58</v>
      </c>
      <c r="I39" s="22" t="s">
        <v>15</v>
      </c>
      <c r="J39" s="23">
        <f t="shared" ref="J39:J44" si="4">SUM(D39:H39)</f>
        <v>262.58</v>
      </c>
      <c r="K39" s="11" t="s">
        <v>15</v>
      </c>
    </row>
    <row r="40" spans="1:11" x14ac:dyDescent="0.2">
      <c r="A40" s="11" t="s">
        <v>31</v>
      </c>
      <c r="B40" s="20"/>
      <c r="C40" s="11" t="s">
        <v>15</v>
      </c>
      <c r="D40" s="21">
        <v>984.3</v>
      </c>
      <c r="E40" s="11" t="s">
        <v>15</v>
      </c>
      <c r="F40" s="21">
        <v>13119.62</v>
      </c>
      <c r="G40" s="22" t="s">
        <v>15</v>
      </c>
      <c r="H40" s="21">
        <v>187.71</v>
      </c>
      <c r="I40" s="22" t="s">
        <v>15</v>
      </c>
      <c r="J40" s="23">
        <f t="shared" si="4"/>
        <v>14291.63</v>
      </c>
      <c r="K40" s="11" t="s">
        <v>15</v>
      </c>
    </row>
    <row r="41" spans="1:11" x14ac:dyDescent="0.2">
      <c r="A41" s="11" t="s">
        <v>32</v>
      </c>
      <c r="B41" s="20"/>
      <c r="C41" s="11" t="s">
        <v>15</v>
      </c>
      <c r="D41" s="21">
        <v>983.68</v>
      </c>
      <c r="E41" s="11" t="s">
        <v>15</v>
      </c>
      <c r="F41" s="21">
        <v>1115.3699999999999</v>
      </c>
      <c r="G41" s="22" t="s">
        <v>15</v>
      </c>
      <c r="H41" s="21">
        <v>162.11000000000001</v>
      </c>
      <c r="I41" s="22" t="s">
        <v>15</v>
      </c>
      <c r="J41" s="23">
        <f t="shared" si="4"/>
        <v>2261.16</v>
      </c>
      <c r="K41" s="11" t="s">
        <v>15</v>
      </c>
    </row>
    <row r="42" spans="1:11" x14ac:dyDescent="0.2">
      <c r="A42" s="11" t="s">
        <v>33</v>
      </c>
      <c r="B42" s="20"/>
      <c r="C42" s="11" t="s">
        <v>15</v>
      </c>
      <c r="D42" s="21">
        <v>983.68</v>
      </c>
      <c r="E42" s="11" t="s">
        <v>15</v>
      </c>
      <c r="F42" s="21">
        <v>1115.3699999999999</v>
      </c>
      <c r="G42" s="22" t="s">
        <v>15</v>
      </c>
      <c r="H42" s="21">
        <v>162.11000000000001</v>
      </c>
      <c r="I42" s="22" t="s">
        <v>15</v>
      </c>
      <c r="J42" s="23">
        <f t="shared" si="4"/>
        <v>2261.16</v>
      </c>
      <c r="K42" s="11" t="s">
        <v>15</v>
      </c>
    </row>
    <row r="43" spans="1:11" x14ac:dyDescent="0.2">
      <c r="A43" s="11" t="s">
        <v>34</v>
      </c>
      <c r="B43" s="20"/>
      <c r="C43" s="11" t="s">
        <v>15</v>
      </c>
      <c r="D43" s="21">
        <v>983.68</v>
      </c>
      <c r="E43" s="11" t="s">
        <v>15</v>
      </c>
      <c r="F43" s="21">
        <v>1115.3699999999999</v>
      </c>
      <c r="G43" s="22" t="s">
        <v>15</v>
      </c>
      <c r="H43" s="21">
        <v>0</v>
      </c>
      <c r="I43" s="22" t="s">
        <v>15</v>
      </c>
      <c r="J43" s="23">
        <f t="shared" si="4"/>
        <v>2099.0499999999997</v>
      </c>
      <c r="K43" s="11" t="s">
        <v>15</v>
      </c>
    </row>
    <row r="44" spans="1:11" x14ac:dyDescent="0.2">
      <c r="A44" s="11"/>
      <c r="B44" s="20"/>
      <c r="C44" s="11" t="s">
        <v>15</v>
      </c>
      <c r="D44" s="21"/>
      <c r="E44" s="11" t="s">
        <v>15</v>
      </c>
      <c r="F44" s="21"/>
      <c r="G44" s="22" t="s">
        <v>15</v>
      </c>
      <c r="H44" s="21"/>
      <c r="I44" s="22" t="s">
        <v>15</v>
      </c>
      <c r="J44" s="23">
        <f t="shared" si="4"/>
        <v>0</v>
      </c>
      <c r="K44" s="11" t="s">
        <v>15</v>
      </c>
    </row>
    <row r="45" spans="1:11" x14ac:dyDescent="0.2">
      <c r="A45" s="25"/>
      <c r="B45" s="25" t="s">
        <v>28</v>
      </c>
      <c r="C45" s="26" t="s">
        <v>15</v>
      </c>
      <c r="D45" s="27">
        <f>SUM(D39:D44)</f>
        <v>3935.3399999999997</v>
      </c>
      <c r="E45" s="26" t="s">
        <v>15</v>
      </c>
      <c r="F45" s="27">
        <f>SUM(F39:F44)</f>
        <v>16465.73</v>
      </c>
      <c r="G45" s="28" t="s">
        <v>15</v>
      </c>
      <c r="H45" s="27">
        <f>SUM(H39:H44)</f>
        <v>774.51</v>
      </c>
      <c r="I45" s="28" t="s">
        <v>15</v>
      </c>
      <c r="J45" s="27">
        <f>SUM(D45:I45)</f>
        <v>21175.579999999998</v>
      </c>
      <c r="K45" s="11" t="s">
        <v>15</v>
      </c>
    </row>
    <row r="46" spans="1:11" x14ac:dyDescent="0.2">
      <c r="A46" s="19" t="s">
        <v>39</v>
      </c>
      <c r="B46" s="20">
        <v>2213</v>
      </c>
      <c r="C46" s="11" t="s">
        <v>15</v>
      </c>
      <c r="D46" s="29"/>
      <c r="E46" s="11" t="s">
        <v>15</v>
      </c>
      <c r="F46" s="29"/>
      <c r="G46" s="22" t="s">
        <v>15</v>
      </c>
      <c r="H46" s="29"/>
      <c r="I46" s="22" t="s">
        <v>15</v>
      </c>
      <c r="J46" s="23"/>
      <c r="K46" s="11" t="s">
        <v>15</v>
      </c>
    </row>
    <row r="47" spans="1:11" x14ac:dyDescent="0.2">
      <c r="A47" s="11" t="s">
        <v>30</v>
      </c>
      <c r="B47" s="20"/>
      <c r="C47" s="11" t="s">
        <v>15</v>
      </c>
      <c r="D47" s="21"/>
      <c r="E47" s="11" t="s">
        <v>15</v>
      </c>
      <c r="F47" s="21"/>
      <c r="G47" s="22" t="s">
        <v>15</v>
      </c>
      <c r="H47" s="21">
        <v>3279.56</v>
      </c>
      <c r="I47" s="22" t="s">
        <v>15</v>
      </c>
      <c r="J47" s="23">
        <f t="shared" ref="J47:J52" si="5">SUM(D47:H47)</f>
        <v>3279.56</v>
      </c>
      <c r="K47" s="11" t="s">
        <v>15</v>
      </c>
    </row>
    <row r="48" spans="1:11" x14ac:dyDescent="0.2">
      <c r="A48" s="11" t="s">
        <v>31</v>
      </c>
      <c r="B48" s="20"/>
      <c r="C48" s="11" t="s">
        <v>15</v>
      </c>
      <c r="D48" s="21">
        <v>20549.53</v>
      </c>
      <c r="E48" s="11" t="s">
        <v>15</v>
      </c>
      <c r="F48" s="21">
        <v>35602.51</v>
      </c>
      <c r="G48" s="22" t="s">
        <v>15</v>
      </c>
      <c r="H48" s="21">
        <v>2423.54</v>
      </c>
      <c r="I48" s="22" t="s">
        <v>15</v>
      </c>
      <c r="J48" s="23">
        <f t="shared" si="5"/>
        <v>58575.58</v>
      </c>
      <c r="K48" s="11" t="s">
        <v>15</v>
      </c>
    </row>
    <row r="49" spans="1:11" x14ac:dyDescent="0.2">
      <c r="A49" s="11" t="s">
        <v>32</v>
      </c>
      <c r="B49" s="20"/>
      <c r="C49" s="11" t="s">
        <v>15</v>
      </c>
      <c r="D49" s="21">
        <v>20536.650000000001</v>
      </c>
      <c r="E49" s="11" t="s">
        <v>15</v>
      </c>
      <c r="F49" s="21">
        <v>20688.43</v>
      </c>
      <c r="G49" s="22" t="s">
        <v>15</v>
      </c>
      <c r="H49" s="21">
        <v>2044.38</v>
      </c>
      <c r="I49" s="22" t="s">
        <v>15</v>
      </c>
      <c r="J49" s="23">
        <f t="shared" si="5"/>
        <v>43269.46</v>
      </c>
      <c r="K49" s="11" t="s">
        <v>15</v>
      </c>
    </row>
    <row r="50" spans="1:11" x14ac:dyDescent="0.2">
      <c r="A50" s="11" t="s">
        <v>33</v>
      </c>
      <c r="B50" s="20"/>
      <c r="C50" s="11" t="s">
        <v>15</v>
      </c>
      <c r="D50" s="21">
        <v>20536.650000000001</v>
      </c>
      <c r="E50" s="11" t="s">
        <v>15</v>
      </c>
      <c r="F50" s="21">
        <v>20688.43</v>
      </c>
      <c r="G50" s="22" t="s">
        <v>15</v>
      </c>
      <c r="H50" s="21">
        <v>2044.38</v>
      </c>
      <c r="I50" s="22" t="s">
        <v>15</v>
      </c>
      <c r="J50" s="23">
        <f t="shared" si="5"/>
        <v>43269.46</v>
      </c>
      <c r="K50" s="11" t="s">
        <v>15</v>
      </c>
    </row>
    <row r="51" spans="1:11" x14ac:dyDescent="0.2">
      <c r="A51" s="11" t="s">
        <v>34</v>
      </c>
      <c r="B51" s="20"/>
      <c r="C51" s="11" t="s">
        <v>15</v>
      </c>
      <c r="D51" s="21">
        <v>20536.650000000001</v>
      </c>
      <c r="E51" s="11" t="s">
        <v>15</v>
      </c>
      <c r="F51" s="21">
        <v>20688.43</v>
      </c>
      <c r="G51" s="22" t="s">
        <v>15</v>
      </c>
      <c r="H51" s="21">
        <v>0</v>
      </c>
      <c r="I51" s="22" t="s">
        <v>15</v>
      </c>
      <c r="J51" s="23">
        <f t="shared" si="5"/>
        <v>41225.08</v>
      </c>
      <c r="K51" s="11" t="s">
        <v>15</v>
      </c>
    </row>
    <row r="52" spans="1:11" x14ac:dyDescent="0.2">
      <c r="A52" s="11"/>
      <c r="B52" s="20"/>
      <c r="C52" s="11" t="s">
        <v>15</v>
      </c>
      <c r="D52" s="21"/>
      <c r="E52" s="11" t="s">
        <v>15</v>
      </c>
      <c r="F52" s="21"/>
      <c r="G52" s="22" t="s">
        <v>15</v>
      </c>
      <c r="H52" s="21"/>
      <c r="I52" s="22" t="s">
        <v>15</v>
      </c>
      <c r="J52" s="23">
        <f t="shared" si="5"/>
        <v>0</v>
      </c>
      <c r="K52" s="11" t="s">
        <v>15</v>
      </c>
    </row>
    <row r="53" spans="1:11" x14ac:dyDescent="0.2">
      <c r="A53" s="25"/>
      <c r="B53" s="25" t="s">
        <v>28</v>
      </c>
      <c r="C53" s="26" t="s">
        <v>15</v>
      </c>
      <c r="D53" s="27">
        <f>SUM(D47:D52)</f>
        <v>82159.48000000001</v>
      </c>
      <c r="E53" s="26" t="s">
        <v>15</v>
      </c>
      <c r="F53" s="27">
        <f>SUM(F47:F52)</f>
        <v>97667.799999999988</v>
      </c>
      <c r="G53" s="28" t="s">
        <v>15</v>
      </c>
      <c r="H53" s="27">
        <f>SUM(H47:H52)</f>
        <v>9791.86</v>
      </c>
      <c r="I53" s="28" t="s">
        <v>15</v>
      </c>
      <c r="J53" s="27">
        <f>SUM(D53:I53)</f>
        <v>189619.14</v>
      </c>
      <c r="K53" s="11" t="s">
        <v>15</v>
      </c>
    </row>
    <row r="54" spans="1:11" x14ac:dyDescent="0.2">
      <c r="A54" s="30" t="s">
        <v>40</v>
      </c>
      <c r="B54" s="20">
        <v>1285</v>
      </c>
      <c r="C54" s="11" t="s">
        <v>15</v>
      </c>
      <c r="D54" s="29"/>
      <c r="E54" s="11" t="s">
        <v>15</v>
      </c>
      <c r="F54" s="29"/>
      <c r="G54" s="22" t="s">
        <v>15</v>
      </c>
      <c r="H54" s="29"/>
      <c r="I54" s="22" t="s">
        <v>15</v>
      </c>
      <c r="J54" s="23"/>
      <c r="K54" s="11" t="s">
        <v>15</v>
      </c>
    </row>
    <row r="55" spans="1:11" x14ac:dyDescent="0.2">
      <c r="A55" s="11" t="s">
        <v>30</v>
      </c>
      <c r="B55" s="20"/>
      <c r="C55" s="11" t="s">
        <v>15</v>
      </c>
      <c r="D55" s="21"/>
      <c r="E55" s="11" t="s">
        <v>15</v>
      </c>
      <c r="F55" s="21"/>
      <c r="G55" s="22" t="s">
        <v>15</v>
      </c>
      <c r="H55" s="21">
        <v>1129.54</v>
      </c>
      <c r="I55" s="22" t="s">
        <v>15</v>
      </c>
      <c r="J55" s="23">
        <f t="shared" ref="J55:J60" si="6">SUM(D55:H55)</f>
        <v>1129.54</v>
      </c>
      <c r="K55" s="11" t="s">
        <v>15</v>
      </c>
    </row>
    <row r="56" spans="1:11" x14ac:dyDescent="0.2">
      <c r="A56" s="11" t="s">
        <v>31</v>
      </c>
      <c r="B56" s="20"/>
      <c r="C56" s="11" t="s">
        <v>15</v>
      </c>
      <c r="D56" s="21">
        <v>11932.29</v>
      </c>
      <c r="E56" s="11" t="s">
        <v>15</v>
      </c>
      <c r="F56" s="21">
        <v>35098.660000000003</v>
      </c>
      <c r="G56" s="22" t="s">
        <v>15</v>
      </c>
      <c r="H56" s="21">
        <v>912.75</v>
      </c>
      <c r="I56" s="22" t="s">
        <v>15</v>
      </c>
      <c r="J56" s="23">
        <f t="shared" si="6"/>
        <v>47943.700000000004</v>
      </c>
      <c r="K56" s="11" t="s">
        <v>15</v>
      </c>
    </row>
    <row r="57" spans="1:11" x14ac:dyDescent="0.2">
      <c r="A57" s="11" t="s">
        <v>32</v>
      </c>
      <c r="B57" s="20"/>
      <c r="C57" s="11" t="s">
        <v>15</v>
      </c>
      <c r="D57" s="21">
        <v>11924.81</v>
      </c>
      <c r="E57" s="11" t="s">
        <v>15</v>
      </c>
      <c r="F57" s="21">
        <v>19970.740000000002</v>
      </c>
      <c r="G57" s="22" t="s">
        <v>15</v>
      </c>
      <c r="H57" s="21">
        <v>617.65</v>
      </c>
      <c r="I57" s="22" t="s">
        <v>15</v>
      </c>
      <c r="J57" s="23">
        <f t="shared" si="6"/>
        <v>32513.200000000004</v>
      </c>
      <c r="K57" s="11" t="s">
        <v>15</v>
      </c>
    </row>
    <row r="58" spans="1:11" x14ac:dyDescent="0.2">
      <c r="A58" s="11" t="s">
        <v>33</v>
      </c>
      <c r="B58" s="20"/>
      <c r="C58" s="11" t="s">
        <v>15</v>
      </c>
      <c r="D58" s="21">
        <v>11924.81</v>
      </c>
      <c r="E58" s="11" t="s">
        <v>15</v>
      </c>
      <c r="F58" s="21">
        <v>19970.740000000002</v>
      </c>
      <c r="G58" s="22" t="s">
        <v>15</v>
      </c>
      <c r="H58" s="21">
        <v>617.65</v>
      </c>
      <c r="I58" s="22" t="s">
        <v>15</v>
      </c>
      <c r="J58" s="23">
        <f t="shared" si="6"/>
        <v>32513.200000000004</v>
      </c>
      <c r="K58" s="11" t="s">
        <v>15</v>
      </c>
    </row>
    <row r="59" spans="1:11" x14ac:dyDescent="0.2">
      <c r="A59" s="11" t="s">
        <v>34</v>
      </c>
      <c r="B59" s="20"/>
      <c r="C59" s="11" t="s">
        <v>15</v>
      </c>
      <c r="D59" s="21">
        <v>11924.81</v>
      </c>
      <c r="E59" s="11" t="s">
        <v>15</v>
      </c>
      <c r="F59" s="21">
        <v>19970.740000000002</v>
      </c>
      <c r="G59" s="22" t="s">
        <v>15</v>
      </c>
      <c r="H59" s="21">
        <v>0</v>
      </c>
      <c r="I59" s="22" t="s">
        <v>15</v>
      </c>
      <c r="J59" s="23">
        <f t="shared" si="6"/>
        <v>31895.550000000003</v>
      </c>
      <c r="K59" s="11" t="s">
        <v>15</v>
      </c>
    </row>
    <row r="60" spans="1:11" x14ac:dyDescent="0.2">
      <c r="A60" s="11"/>
      <c r="B60" s="20"/>
      <c r="C60" s="11" t="s">
        <v>15</v>
      </c>
      <c r="D60" s="21"/>
      <c r="E60" s="11" t="s">
        <v>15</v>
      </c>
      <c r="F60" s="21"/>
      <c r="G60" s="22" t="s">
        <v>15</v>
      </c>
      <c r="H60" s="21"/>
      <c r="I60" s="22" t="s">
        <v>15</v>
      </c>
      <c r="J60" s="23">
        <f t="shared" si="6"/>
        <v>0</v>
      </c>
      <c r="K60" s="11" t="s">
        <v>15</v>
      </c>
    </row>
    <row r="61" spans="1:11" x14ac:dyDescent="0.2">
      <c r="A61" s="25"/>
      <c r="B61" s="25" t="s">
        <v>28</v>
      </c>
      <c r="C61" s="26" t="s">
        <v>15</v>
      </c>
      <c r="D61" s="27">
        <f>SUM(D55:D60)</f>
        <v>47706.719999999994</v>
      </c>
      <c r="E61" s="26" t="s">
        <v>15</v>
      </c>
      <c r="F61" s="27">
        <f>SUM(F55:F60)</f>
        <v>95010.880000000019</v>
      </c>
      <c r="G61" s="28" t="s">
        <v>15</v>
      </c>
      <c r="H61" s="27">
        <f>SUM(H55:H60)</f>
        <v>3277.59</v>
      </c>
      <c r="I61" s="28" t="s">
        <v>15</v>
      </c>
      <c r="J61" s="27">
        <f>SUM(D61:I61)</f>
        <v>145995.19</v>
      </c>
      <c r="K61" s="11" t="s">
        <v>15</v>
      </c>
    </row>
    <row r="62" spans="1:11" x14ac:dyDescent="0.2">
      <c r="A62" s="19" t="s">
        <v>41</v>
      </c>
      <c r="B62" s="20">
        <v>519</v>
      </c>
      <c r="C62" s="11" t="s">
        <v>15</v>
      </c>
      <c r="D62" s="22"/>
      <c r="E62" s="11" t="s">
        <v>15</v>
      </c>
      <c r="F62" s="22"/>
      <c r="G62" s="22" t="s">
        <v>15</v>
      </c>
      <c r="H62" s="22"/>
      <c r="I62" s="22" t="s">
        <v>15</v>
      </c>
      <c r="J62" s="23"/>
      <c r="K62" s="11" t="s">
        <v>15</v>
      </c>
    </row>
    <row r="63" spans="1:11" x14ac:dyDescent="0.2">
      <c r="A63" s="11" t="s">
        <v>30</v>
      </c>
      <c r="B63" s="20"/>
      <c r="C63" s="11" t="s">
        <v>15</v>
      </c>
      <c r="D63" s="21"/>
      <c r="E63" s="11" t="s">
        <v>15</v>
      </c>
      <c r="F63" s="21"/>
      <c r="G63" s="22" t="s">
        <v>15</v>
      </c>
      <c r="H63" s="21">
        <v>504.13</v>
      </c>
      <c r="I63" s="22" t="s">
        <v>15</v>
      </c>
      <c r="J63" s="23">
        <f t="shared" ref="J63:J68" si="7">SUM(D63:H63)</f>
        <v>504.13</v>
      </c>
      <c r="K63" s="11" t="s">
        <v>15</v>
      </c>
    </row>
    <row r="64" spans="1:11" x14ac:dyDescent="0.2">
      <c r="A64" s="11" t="s">
        <v>31</v>
      </c>
      <c r="B64" s="20"/>
      <c r="C64" s="11" t="s">
        <v>15</v>
      </c>
      <c r="D64" s="21">
        <v>4819.34</v>
      </c>
      <c r="E64" s="11" t="s">
        <v>15</v>
      </c>
      <c r="F64" s="21">
        <v>21532.13</v>
      </c>
      <c r="G64" s="22" t="s">
        <v>15</v>
      </c>
      <c r="H64" s="21">
        <v>431.57</v>
      </c>
      <c r="I64" s="22" t="s">
        <v>15</v>
      </c>
      <c r="J64" s="23">
        <f t="shared" si="7"/>
        <v>26783.040000000001</v>
      </c>
      <c r="K64" s="11" t="s">
        <v>15</v>
      </c>
    </row>
    <row r="65" spans="1:11" x14ac:dyDescent="0.2">
      <c r="A65" s="11" t="s">
        <v>32</v>
      </c>
      <c r="B65" s="20"/>
      <c r="C65" s="11" t="s">
        <v>15</v>
      </c>
      <c r="D65" s="21">
        <v>4816.32</v>
      </c>
      <c r="E65" s="11" t="s">
        <v>15</v>
      </c>
      <c r="F65" s="21">
        <v>6466.34</v>
      </c>
      <c r="G65" s="22" t="s">
        <v>15</v>
      </c>
      <c r="H65" s="21">
        <v>337.46</v>
      </c>
      <c r="I65" s="22" t="s">
        <v>15</v>
      </c>
      <c r="J65" s="23">
        <f t="shared" si="7"/>
        <v>11620.119999999999</v>
      </c>
      <c r="K65" s="11" t="s">
        <v>15</v>
      </c>
    </row>
    <row r="66" spans="1:11" x14ac:dyDescent="0.2">
      <c r="A66" s="11" t="s">
        <v>33</v>
      </c>
      <c r="B66" s="20"/>
      <c r="C66" s="11" t="s">
        <v>15</v>
      </c>
      <c r="D66" s="21">
        <v>4816.32</v>
      </c>
      <c r="E66" s="11" t="s">
        <v>15</v>
      </c>
      <c r="F66" s="21">
        <v>6466.34</v>
      </c>
      <c r="G66" s="22" t="s">
        <v>15</v>
      </c>
      <c r="H66" s="21">
        <v>337.46</v>
      </c>
      <c r="I66" s="22" t="s">
        <v>15</v>
      </c>
      <c r="J66" s="23">
        <f t="shared" si="7"/>
        <v>11620.119999999999</v>
      </c>
      <c r="K66" s="11" t="s">
        <v>15</v>
      </c>
    </row>
    <row r="67" spans="1:11" x14ac:dyDescent="0.2">
      <c r="A67" s="11" t="s">
        <v>34</v>
      </c>
      <c r="B67" s="20"/>
      <c r="C67" s="11" t="s">
        <v>15</v>
      </c>
      <c r="D67" s="21">
        <v>4816.32</v>
      </c>
      <c r="E67" s="11" t="s">
        <v>15</v>
      </c>
      <c r="F67" s="21">
        <v>6466.34</v>
      </c>
      <c r="G67" s="22" t="s">
        <v>15</v>
      </c>
      <c r="H67" s="21">
        <v>0</v>
      </c>
      <c r="I67" s="22" t="s">
        <v>15</v>
      </c>
      <c r="J67" s="23">
        <f t="shared" si="7"/>
        <v>11282.66</v>
      </c>
      <c r="K67" s="11" t="s">
        <v>15</v>
      </c>
    </row>
    <row r="68" spans="1:11" x14ac:dyDescent="0.2">
      <c r="A68" s="11"/>
      <c r="B68" s="20"/>
      <c r="C68" s="11" t="s">
        <v>15</v>
      </c>
      <c r="D68" s="21"/>
      <c r="E68" s="11" t="s">
        <v>15</v>
      </c>
      <c r="F68" s="21"/>
      <c r="G68" s="22" t="s">
        <v>15</v>
      </c>
      <c r="H68" s="21"/>
      <c r="I68" s="22" t="s">
        <v>15</v>
      </c>
      <c r="J68" s="23">
        <f t="shared" si="7"/>
        <v>0</v>
      </c>
      <c r="K68" s="11" t="s">
        <v>15</v>
      </c>
    </row>
    <row r="69" spans="1:11" x14ac:dyDescent="0.2">
      <c r="A69" s="25"/>
      <c r="B69" s="25" t="s">
        <v>28</v>
      </c>
      <c r="C69" s="26" t="s">
        <v>15</v>
      </c>
      <c r="D69" s="27">
        <f>SUM(D62:D68)</f>
        <v>19268.3</v>
      </c>
      <c r="E69" s="26" t="s">
        <v>15</v>
      </c>
      <c r="F69" s="27">
        <f>SUM(F62:F68)</f>
        <v>40931.149999999994</v>
      </c>
      <c r="G69" s="28" t="s">
        <v>15</v>
      </c>
      <c r="H69" s="27">
        <f>SUM(H63:H68)</f>
        <v>1610.6200000000001</v>
      </c>
      <c r="I69" s="28" t="s">
        <v>15</v>
      </c>
      <c r="J69" s="27">
        <f>SUM(D69:I69)</f>
        <v>61810.07</v>
      </c>
      <c r="K69" s="11" t="s">
        <v>15</v>
      </c>
    </row>
    <row r="70" spans="1:11" x14ac:dyDescent="0.2">
      <c r="A70" s="19" t="s">
        <v>42</v>
      </c>
      <c r="B70" s="20">
        <v>562</v>
      </c>
      <c r="C70" s="11" t="s">
        <v>15</v>
      </c>
      <c r="D70" s="29"/>
      <c r="E70" s="11" t="s">
        <v>15</v>
      </c>
      <c r="F70" s="29"/>
      <c r="G70" s="22" t="s">
        <v>15</v>
      </c>
      <c r="H70" s="29"/>
      <c r="I70" s="22" t="s">
        <v>15</v>
      </c>
      <c r="J70" s="23"/>
      <c r="K70" s="11" t="s">
        <v>15</v>
      </c>
    </row>
    <row r="71" spans="1:11" x14ac:dyDescent="0.2">
      <c r="A71" s="11" t="s">
        <v>30</v>
      </c>
      <c r="B71" s="20"/>
      <c r="C71" s="11" t="s">
        <v>15</v>
      </c>
      <c r="D71" s="21"/>
      <c r="E71" s="11" t="s">
        <v>15</v>
      </c>
      <c r="F71" s="21"/>
      <c r="G71" s="22" t="s">
        <v>15</v>
      </c>
      <c r="H71" s="21">
        <v>1381.18</v>
      </c>
      <c r="I71" s="22" t="s">
        <v>15</v>
      </c>
      <c r="J71" s="23">
        <f t="shared" ref="J71:J76" si="8">SUM(D71:H71)</f>
        <v>1381.18</v>
      </c>
      <c r="K71" s="11" t="s">
        <v>15</v>
      </c>
    </row>
    <row r="72" spans="1:11" x14ac:dyDescent="0.2">
      <c r="A72" s="11" t="s">
        <v>31</v>
      </c>
      <c r="B72" s="20"/>
      <c r="C72" s="11" t="s">
        <v>15</v>
      </c>
      <c r="D72" s="21">
        <v>5218.63</v>
      </c>
      <c r="E72" s="11" t="s">
        <v>15</v>
      </c>
      <c r="F72" s="21">
        <v>26867.95</v>
      </c>
      <c r="G72" s="22" t="s">
        <v>15</v>
      </c>
      <c r="H72" s="21">
        <v>1241.05</v>
      </c>
      <c r="I72" s="22" t="s">
        <v>15</v>
      </c>
      <c r="J72" s="23">
        <f t="shared" si="8"/>
        <v>33327.630000000005</v>
      </c>
      <c r="K72" s="11" t="s">
        <v>15</v>
      </c>
    </row>
    <row r="73" spans="1:11" x14ac:dyDescent="0.2">
      <c r="A73" s="11" t="s">
        <v>32</v>
      </c>
      <c r="B73" s="20"/>
      <c r="C73" s="11" t="s">
        <v>15</v>
      </c>
      <c r="D73" s="21">
        <v>5215.37</v>
      </c>
      <c r="E73" s="11" t="s">
        <v>15</v>
      </c>
      <c r="F73" s="21">
        <v>11709.65</v>
      </c>
      <c r="G73" s="22" t="s">
        <v>15</v>
      </c>
      <c r="H73" s="21">
        <v>1127.3399999999999</v>
      </c>
      <c r="I73" s="22" t="s">
        <v>15</v>
      </c>
      <c r="J73" s="23">
        <f t="shared" si="8"/>
        <v>18052.36</v>
      </c>
      <c r="K73" s="11" t="s">
        <v>15</v>
      </c>
    </row>
    <row r="74" spans="1:11" x14ac:dyDescent="0.2">
      <c r="A74" s="11" t="s">
        <v>33</v>
      </c>
      <c r="B74" s="20"/>
      <c r="C74" s="11" t="s">
        <v>15</v>
      </c>
      <c r="D74" s="21">
        <v>5215.37</v>
      </c>
      <c r="E74" s="11" t="s">
        <v>15</v>
      </c>
      <c r="F74" s="21">
        <v>11709.65</v>
      </c>
      <c r="G74" s="22" t="s">
        <v>15</v>
      </c>
      <c r="H74" s="21">
        <v>1127.3399999999999</v>
      </c>
      <c r="I74" s="22" t="s">
        <v>15</v>
      </c>
      <c r="J74" s="23">
        <f t="shared" si="8"/>
        <v>18052.36</v>
      </c>
      <c r="K74" s="11" t="s">
        <v>15</v>
      </c>
    </row>
    <row r="75" spans="1:11" x14ac:dyDescent="0.2">
      <c r="A75" s="11" t="s">
        <v>34</v>
      </c>
      <c r="B75" s="20"/>
      <c r="C75" s="11" t="s">
        <v>15</v>
      </c>
      <c r="D75" s="21">
        <v>5215.37</v>
      </c>
      <c r="E75" s="11" t="s">
        <v>15</v>
      </c>
      <c r="F75" s="21">
        <v>11709.65</v>
      </c>
      <c r="G75" s="22" t="s">
        <v>15</v>
      </c>
      <c r="H75" s="21">
        <v>0</v>
      </c>
      <c r="I75" s="22" t="s">
        <v>15</v>
      </c>
      <c r="J75" s="23">
        <f t="shared" si="8"/>
        <v>16925.02</v>
      </c>
      <c r="K75" s="11" t="s">
        <v>15</v>
      </c>
    </row>
    <row r="76" spans="1:11" x14ac:dyDescent="0.2">
      <c r="A76" s="11"/>
      <c r="B76" s="20"/>
      <c r="C76" s="11" t="s">
        <v>15</v>
      </c>
      <c r="D76" s="21"/>
      <c r="E76" s="11" t="s">
        <v>15</v>
      </c>
      <c r="F76" s="21"/>
      <c r="G76" s="22" t="s">
        <v>15</v>
      </c>
      <c r="H76" s="21"/>
      <c r="I76" s="22" t="s">
        <v>15</v>
      </c>
      <c r="J76" s="23">
        <f t="shared" si="8"/>
        <v>0</v>
      </c>
      <c r="K76" s="11" t="s">
        <v>15</v>
      </c>
    </row>
    <row r="77" spans="1:11" x14ac:dyDescent="0.2">
      <c r="A77" s="25"/>
      <c r="B77" s="25" t="s">
        <v>28</v>
      </c>
      <c r="C77" s="26" t="s">
        <v>15</v>
      </c>
      <c r="D77" s="27">
        <f>SUM(D71:D76)</f>
        <v>20864.739999999998</v>
      </c>
      <c r="E77" s="26" t="s">
        <v>15</v>
      </c>
      <c r="F77" s="27">
        <f>SUM(F71:F76)</f>
        <v>61996.9</v>
      </c>
      <c r="G77" s="28" t="s">
        <v>15</v>
      </c>
      <c r="H77" s="27">
        <f>SUM(H71:H76)</f>
        <v>4876.91</v>
      </c>
      <c r="I77" s="28" t="s">
        <v>15</v>
      </c>
      <c r="J77" s="27">
        <f>SUM(D77:I77)</f>
        <v>87738.55</v>
      </c>
      <c r="K77" s="11" t="s">
        <v>15</v>
      </c>
    </row>
    <row r="78" spans="1:11" x14ac:dyDescent="0.2">
      <c r="A78" s="19" t="s">
        <v>43</v>
      </c>
      <c r="B78" s="31">
        <v>4585</v>
      </c>
      <c r="C78" s="11" t="s">
        <v>15</v>
      </c>
      <c r="D78" s="29"/>
      <c r="E78" s="11" t="s">
        <v>15</v>
      </c>
      <c r="F78" s="29"/>
      <c r="G78" s="22" t="s">
        <v>15</v>
      </c>
      <c r="H78" s="29"/>
      <c r="I78" s="22" t="s">
        <v>15</v>
      </c>
      <c r="J78" s="23"/>
      <c r="K78" s="11" t="s">
        <v>15</v>
      </c>
    </row>
    <row r="79" spans="1:11" x14ac:dyDescent="0.2">
      <c r="A79" s="11" t="s">
        <v>30</v>
      </c>
      <c r="B79" s="20"/>
      <c r="C79" s="11" t="s">
        <v>15</v>
      </c>
      <c r="D79" s="21"/>
      <c r="E79" s="11" t="s">
        <v>15</v>
      </c>
      <c r="F79" s="21"/>
      <c r="G79" s="22" t="s">
        <v>15</v>
      </c>
      <c r="H79" s="21">
        <v>6761.85</v>
      </c>
      <c r="I79" s="22" t="s">
        <v>15</v>
      </c>
      <c r="J79" s="23">
        <f t="shared" ref="J79:J84" si="9">SUM(D79:H79)</f>
        <v>6761.85</v>
      </c>
      <c r="K79" s="11" t="s">
        <v>15</v>
      </c>
    </row>
    <row r="80" spans="1:11" x14ac:dyDescent="0.2">
      <c r="A80" s="11" t="s">
        <v>31</v>
      </c>
      <c r="B80" s="20"/>
      <c r="C80" s="11" t="s">
        <v>15</v>
      </c>
      <c r="D80" s="21">
        <v>42575.51</v>
      </c>
      <c r="E80" s="11" t="s">
        <v>15</v>
      </c>
      <c r="F80" s="21">
        <v>71188.28</v>
      </c>
      <c r="G80" s="22" t="s">
        <v>15</v>
      </c>
      <c r="H80" s="21">
        <v>6687.28</v>
      </c>
      <c r="I80" s="22" t="s">
        <v>15</v>
      </c>
      <c r="J80" s="23">
        <f t="shared" si="9"/>
        <v>120451.07</v>
      </c>
      <c r="K80" s="11" t="s">
        <v>15</v>
      </c>
    </row>
    <row r="81" spans="1:11" x14ac:dyDescent="0.2">
      <c r="A81" s="11" t="s">
        <v>32</v>
      </c>
      <c r="B81" s="20"/>
      <c r="C81" s="11" t="s">
        <v>15</v>
      </c>
      <c r="D81" s="21">
        <v>42548.83</v>
      </c>
      <c r="E81" s="11" t="s">
        <v>15</v>
      </c>
      <c r="F81" s="21">
        <v>56153.96</v>
      </c>
      <c r="G81" s="22" t="s">
        <v>15</v>
      </c>
      <c r="H81" s="21">
        <v>6103.06</v>
      </c>
      <c r="I81" s="22" t="s">
        <v>15</v>
      </c>
      <c r="J81" s="23">
        <f t="shared" si="9"/>
        <v>104805.85</v>
      </c>
      <c r="K81" s="11" t="s">
        <v>15</v>
      </c>
    </row>
    <row r="82" spans="1:11" x14ac:dyDescent="0.2">
      <c r="A82" s="11" t="s">
        <v>33</v>
      </c>
      <c r="B82" s="20"/>
      <c r="C82" s="11" t="s">
        <v>15</v>
      </c>
      <c r="D82" s="21">
        <v>42548.83</v>
      </c>
      <c r="E82" s="11" t="s">
        <v>15</v>
      </c>
      <c r="F82" s="21">
        <v>56153.96</v>
      </c>
      <c r="G82" s="22" t="s">
        <v>15</v>
      </c>
      <c r="H82" s="21">
        <v>6103.06</v>
      </c>
      <c r="I82" s="22" t="s">
        <v>15</v>
      </c>
      <c r="J82" s="23">
        <f t="shared" si="9"/>
        <v>104805.85</v>
      </c>
      <c r="K82" s="11" t="s">
        <v>15</v>
      </c>
    </row>
    <row r="83" spans="1:11" x14ac:dyDescent="0.2">
      <c r="A83" s="11" t="s">
        <v>34</v>
      </c>
      <c r="B83" s="20"/>
      <c r="C83" s="11" t="s">
        <v>15</v>
      </c>
      <c r="D83" s="21">
        <v>42548.83</v>
      </c>
      <c r="E83" s="11" t="s">
        <v>15</v>
      </c>
      <c r="F83" s="21">
        <v>56153.96</v>
      </c>
      <c r="G83" s="22" t="s">
        <v>15</v>
      </c>
      <c r="H83" s="21">
        <v>0</v>
      </c>
      <c r="I83" s="22" t="s">
        <v>15</v>
      </c>
      <c r="J83" s="23">
        <f t="shared" si="9"/>
        <v>98702.790000000008</v>
      </c>
      <c r="K83" s="11" t="s">
        <v>15</v>
      </c>
    </row>
    <row r="84" spans="1:11" x14ac:dyDescent="0.2">
      <c r="A84" s="11"/>
      <c r="B84" s="20"/>
      <c r="C84" s="11" t="s">
        <v>15</v>
      </c>
      <c r="D84" s="21"/>
      <c r="E84" s="11" t="s">
        <v>15</v>
      </c>
      <c r="F84" s="21"/>
      <c r="G84" s="22" t="s">
        <v>15</v>
      </c>
      <c r="H84" s="21"/>
      <c r="I84" s="22" t="s">
        <v>15</v>
      </c>
      <c r="J84" s="23">
        <f t="shared" si="9"/>
        <v>0</v>
      </c>
      <c r="K84" s="11" t="s">
        <v>15</v>
      </c>
    </row>
    <row r="85" spans="1:11" x14ac:dyDescent="0.2">
      <c r="A85" s="25"/>
      <c r="B85" s="25" t="s">
        <v>28</v>
      </c>
      <c r="C85" s="26" t="s">
        <v>15</v>
      </c>
      <c r="D85" s="27">
        <f>SUM(D79:D84)</f>
        <v>170222</v>
      </c>
      <c r="E85" s="26" t="s">
        <v>15</v>
      </c>
      <c r="F85" s="27">
        <f>SUM(F79:F84)</f>
        <v>239650.15999999997</v>
      </c>
      <c r="G85" s="28" t="s">
        <v>15</v>
      </c>
      <c r="H85" s="27">
        <f>SUM(H79:H84)</f>
        <v>25655.250000000004</v>
      </c>
      <c r="I85" s="28" t="s">
        <v>15</v>
      </c>
      <c r="J85" s="27">
        <f>SUM(D85:I85)</f>
        <v>435527.41</v>
      </c>
      <c r="K85" s="11" t="s">
        <v>15</v>
      </c>
    </row>
    <row r="86" spans="1:11" x14ac:dyDescent="0.2">
      <c r="A86" s="19" t="s">
        <v>44</v>
      </c>
      <c r="B86" s="20">
        <v>288</v>
      </c>
      <c r="C86" s="11" t="s">
        <v>15</v>
      </c>
      <c r="D86" s="29"/>
      <c r="E86" s="11" t="s">
        <v>15</v>
      </c>
      <c r="F86" s="29"/>
      <c r="G86" s="22" t="s">
        <v>15</v>
      </c>
      <c r="H86" s="29"/>
      <c r="I86" s="22" t="s">
        <v>15</v>
      </c>
      <c r="J86" s="23"/>
      <c r="K86" s="11" t="s">
        <v>15</v>
      </c>
    </row>
    <row r="87" spans="1:11" x14ac:dyDescent="0.2">
      <c r="A87" s="11" t="s">
        <v>30</v>
      </c>
      <c r="B87" s="20"/>
      <c r="C87" s="11" t="s">
        <v>15</v>
      </c>
      <c r="D87" s="21"/>
      <c r="E87" s="11" t="s">
        <v>15</v>
      </c>
      <c r="F87" s="21"/>
      <c r="G87" s="22" t="s">
        <v>15</v>
      </c>
      <c r="H87" s="21">
        <v>253.16</v>
      </c>
      <c r="I87" s="22" t="s">
        <v>15</v>
      </c>
      <c r="J87" s="23">
        <f t="shared" ref="J87:J92" si="10">SUM(D87:H87)</f>
        <v>253.16</v>
      </c>
      <c r="K87" s="11" t="s">
        <v>15</v>
      </c>
    </row>
    <row r="88" spans="1:11" x14ac:dyDescent="0.2">
      <c r="A88" s="11" t="s">
        <v>31</v>
      </c>
      <c r="B88" s="20"/>
      <c r="C88" s="11" t="s">
        <v>15</v>
      </c>
      <c r="D88" s="21">
        <v>2674.32</v>
      </c>
      <c r="E88" s="11" t="s">
        <v>15</v>
      </c>
      <c r="F88" s="21">
        <v>16504.599999999999</v>
      </c>
      <c r="G88" s="22" t="s">
        <v>15</v>
      </c>
      <c r="H88" s="21">
        <v>204.57</v>
      </c>
      <c r="I88" s="22" t="s">
        <v>15</v>
      </c>
      <c r="J88" s="23">
        <f t="shared" si="10"/>
        <v>19383.489999999998</v>
      </c>
      <c r="K88" s="11" t="s">
        <v>15</v>
      </c>
    </row>
    <row r="89" spans="1:11" x14ac:dyDescent="0.2">
      <c r="A89" s="11" t="s">
        <v>32</v>
      </c>
      <c r="B89" s="20"/>
      <c r="C89" s="11" t="s">
        <v>15</v>
      </c>
      <c r="D89" s="21">
        <v>2672.64</v>
      </c>
      <c r="E89" s="11" t="s">
        <v>15</v>
      </c>
      <c r="F89" s="21">
        <v>4475.93</v>
      </c>
      <c r="G89" s="22" t="s">
        <v>15</v>
      </c>
      <c r="H89" s="21">
        <v>138.43</v>
      </c>
      <c r="I89" s="22" t="s">
        <v>15</v>
      </c>
      <c r="J89" s="23">
        <f t="shared" si="10"/>
        <v>7287</v>
      </c>
      <c r="K89" s="11" t="s">
        <v>15</v>
      </c>
    </row>
    <row r="90" spans="1:11" x14ac:dyDescent="0.2">
      <c r="A90" s="11" t="s">
        <v>33</v>
      </c>
      <c r="B90" s="20"/>
      <c r="C90" s="11" t="s">
        <v>15</v>
      </c>
      <c r="D90" s="21">
        <v>2672.64</v>
      </c>
      <c r="E90" s="11" t="s">
        <v>15</v>
      </c>
      <c r="F90" s="21">
        <v>4475.93</v>
      </c>
      <c r="G90" s="22" t="s">
        <v>15</v>
      </c>
      <c r="H90" s="21">
        <v>138.43</v>
      </c>
      <c r="I90" s="22" t="s">
        <v>15</v>
      </c>
      <c r="J90" s="23">
        <f t="shared" si="10"/>
        <v>7287</v>
      </c>
      <c r="K90" s="11" t="s">
        <v>15</v>
      </c>
    </row>
    <row r="91" spans="1:11" x14ac:dyDescent="0.2">
      <c r="A91" s="11" t="s">
        <v>34</v>
      </c>
      <c r="B91" s="20"/>
      <c r="C91" s="11" t="s">
        <v>15</v>
      </c>
      <c r="D91" s="21">
        <v>2672.64</v>
      </c>
      <c r="E91" s="11" t="s">
        <v>15</v>
      </c>
      <c r="F91" s="21">
        <v>4475.93</v>
      </c>
      <c r="G91" s="22" t="s">
        <v>15</v>
      </c>
      <c r="H91" s="21">
        <v>0</v>
      </c>
      <c r="I91" s="22" t="s">
        <v>15</v>
      </c>
      <c r="J91" s="23">
        <f t="shared" si="10"/>
        <v>7148.57</v>
      </c>
      <c r="K91" s="11" t="s">
        <v>15</v>
      </c>
    </row>
    <row r="92" spans="1:11" x14ac:dyDescent="0.2">
      <c r="A92" s="11"/>
      <c r="B92" s="20"/>
      <c r="C92" s="11" t="s">
        <v>15</v>
      </c>
      <c r="D92" s="21"/>
      <c r="E92" s="11" t="s">
        <v>15</v>
      </c>
      <c r="F92" s="21"/>
      <c r="G92" s="22" t="s">
        <v>15</v>
      </c>
      <c r="H92" s="21"/>
      <c r="I92" s="22" t="s">
        <v>15</v>
      </c>
      <c r="J92" s="23">
        <f t="shared" si="10"/>
        <v>0</v>
      </c>
      <c r="K92" s="11" t="s">
        <v>15</v>
      </c>
    </row>
    <row r="93" spans="1:11" x14ac:dyDescent="0.2">
      <c r="A93" s="25"/>
      <c r="B93" s="25" t="s">
        <v>28</v>
      </c>
      <c r="C93" s="26" t="s">
        <v>15</v>
      </c>
      <c r="D93" s="27">
        <f>SUM(D87:D92)</f>
        <v>10692.24</v>
      </c>
      <c r="E93" s="26" t="s">
        <v>15</v>
      </c>
      <c r="F93" s="27">
        <f>SUM(F87:F92)</f>
        <v>29932.39</v>
      </c>
      <c r="G93" s="28" t="s">
        <v>15</v>
      </c>
      <c r="H93" s="27">
        <f>SUM(H87:H92)</f>
        <v>734.59000000000015</v>
      </c>
      <c r="I93" s="28" t="s">
        <v>15</v>
      </c>
      <c r="J93" s="27">
        <f>SUM(D93:I93)</f>
        <v>41359.22</v>
      </c>
      <c r="K93" s="11" t="s">
        <v>15</v>
      </c>
    </row>
    <row r="94" spans="1:11" x14ac:dyDescent="0.2">
      <c r="A94" s="19" t="s">
        <v>45</v>
      </c>
      <c r="B94" s="20">
        <v>301</v>
      </c>
      <c r="C94" s="11" t="s">
        <v>15</v>
      </c>
      <c r="D94" s="29"/>
      <c r="E94" s="11" t="s">
        <v>15</v>
      </c>
      <c r="F94" s="29"/>
      <c r="G94" s="22" t="s">
        <v>15</v>
      </c>
      <c r="H94" s="29"/>
      <c r="I94" s="22" t="s">
        <v>15</v>
      </c>
      <c r="J94" s="23"/>
      <c r="K94" s="11" t="s">
        <v>15</v>
      </c>
    </row>
    <row r="95" spans="1:11" x14ac:dyDescent="0.2">
      <c r="A95" s="11" t="s">
        <v>30</v>
      </c>
      <c r="B95" s="20"/>
      <c r="C95" s="11" t="s">
        <v>15</v>
      </c>
      <c r="D95" s="21"/>
      <c r="E95" s="11" t="s">
        <v>15</v>
      </c>
      <c r="F95" s="21"/>
      <c r="G95" s="22" t="s">
        <v>15</v>
      </c>
      <c r="H95" s="21">
        <v>448.5</v>
      </c>
      <c r="I95" s="22" t="s">
        <v>15</v>
      </c>
      <c r="J95" s="23">
        <f t="shared" ref="J95:J100" si="11">SUM(D95:H95)</f>
        <v>448.5</v>
      </c>
      <c r="K95" s="11" t="s">
        <v>15</v>
      </c>
    </row>
    <row r="96" spans="1:11" x14ac:dyDescent="0.2">
      <c r="A96" s="11" t="s">
        <v>31</v>
      </c>
      <c r="B96" s="20"/>
      <c r="C96" s="11" t="s">
        <v>15</v>
      </c>
      <c r="D96" s="21">
        <v>2795.03</v>
      </c>
      <c r="E96" s="11" t="s">
        <v>15</v>
      </c>
      <c r="F96" s="21">
        <v>15330.29</v>
      </c>
      <c r="G96" s="22" t="s">
        <v>15</v>
      </c>
      <c r="H96" s="21">
        <v>367.19</v>
      </c>
      <c r="I96" s="22" t="s">
        <v>15</v>
      </c>
      <c r="J96" s="23">
        <f t="shared" si="11"/>
        <v>18492.509999999998</v>
      </c>
      <c r="K96" s="11" t="s">
        <v>15</v>
      </c>
    </row>
    <row r="97" spans="1:11" x14ac:dyDescent="0.2">
      <c r="A97" s="11" t="s">
        <v>32</v>
      </c>
      <c r="B97" s="20"/>
      <c r="C97" s="11" t="s">
        <v>15</v>
      </c>
      <c r="D97" s="21">
        <v>2793.29</v>
      </c>
      <c r="E97" s="11" t="s">
        <v>15</v>
      </c>
      <c r="F97" s="21">
        <v>3341.98</v>
      </c>
      <c r="G97" s="22" t="s">
        <v>15</v>
      </c>
      <c r="H97" s="21">
        <v>326.72000000000003</v>
      </c>
      <c r="I97" s="22" t="s">
        <v>15</v>
      </c>
      <c r="J97" s="23">
        <f t="shared" si="11"/>
        <v>6461.9900000000007</v>
      </c>
      <c r="K97" s="11" t="s">
        <v>15</v>
      </c>
    </row>
    <row r="98" spans="1:11" x14ac:dyDescent="0.2">
      <c r="A98" s="11" t="s">
        <v>33</v>
      </c>
      <c r="B98" s="20"/>
      <c r="C98" s="11" t="s">
        <v>15</v>
      </c>
      <c r="D98" s="21">
        <v>2793.29</v>
      </c>
      <c r="E98" s="11" t="s">
        <v>15</v>
      </c>
      <c r="F98" s="21">
        <v>3341.98</v>
      </c>
      <c r="G98" s="22" t="s">
        <v>15</v>
      </c>
      <c r="H98" s="21">
        <v>326.72000000000003</v>
      </c>
      <c r="I98" s="22" t="s">
        <v>15</v>
      </c>
      <c r="J98" s="23">
        <f t="shared" si="11"/>
        <v>6461.9900000000007</v>
      </c>
      <c r="K98" s="11" t="s">
        <v>15</v>
      </c>
    </row>
    <row r="99" spans="1:11" x14ac:dyDescent="0.2">
      <c r="A99" s="11" t="s">
        <v>34</v>
      </c>
      <c r="B99" s="20"/>
      <c r="C99" s="11" t="s">
        <v>15</v>
      </c>
      <c r="D99" s="21">
        <v>2793.29</v>
      </c>
      <c r="E99" s="11" t="s">
        <v>15</v>
      </c>
      <c r="F99" s="21">
        <v>3341.98</v>
      </c>
      <c r="G99" s="22" t="s">
        <v>15</v>
      </c>
      <c r="H99" s="21">
        <v>0</v>
      </c>
      <c r="I99" s="22" t="s">
        <v>15</v>
      </c>
      <c r="J99" s="23">
        <f t="shared" si="11"/>
        <v>6135.27</v>
      </c>
      <c r="K99" s="11" t="s">
        <v>15</v>
      </c>
    </row>
    <row r="100" spans="1:11" x14ac:dyDescent="0.2">
      <c r="A100" s="11"/>
      <c r="B100" s="20"/>
      <c r="C100" s="11" t="s">
        <v>15</v>
      </c>
      <c r="D100" s="21"/>
      <c r="E100" s="11" t="s">
        <v>15</v>
      </c>
      <c r="F100" s="21"/>
      <c r="G100" s="22" t="s">
        <v>15</v>
      </c>
      <c r="H100" s="21"/>
      <c r="I100" s="22" t="s">
        <v>15</v>
      </c>
      <c r="J100" s="23">
        <f t="shared" si="11"/>
        <v>0</v>
      </c>
      <c r="K100" s="11" t="s">
        <v>15</v>
      </c>
    </row>
    <row r="101" spans="1:11" x14ac:dyDescent="0.2">
      <c r="A101" s="25"/>
      <c r="B101" s="25" t="s">
        <v>28</v>
      </c>
      <c r="C101" s="26" t="s">
        <v>15</v>
      </c>
      <c r="D101" s="27">
        <f>SUM(D95:D100)</f>
        <v>11174.900000000001</v>
      </c>
      <c r="E101" s="26" t="s">
        <v>15</v>
      </c>
      <c r="F101" s="27">
        <f>SUM(F95:F100)</f>
        <v>25356.23</v>
      </c>
      <c r="G101" s="28" t="s">
        <v>15</v>
      </c>
      <c r="H101" s="27">
        <f>SUM(H95:H100)</f>
        <v>1469.13</v>
      </c>
      <c r="I101" s="28" t="s">
        <v>15</v>
      </c>
      <c r="J101" s="27">
        <f>SUM(D101:I101)</f>
        <v>38000.26</v>
      </c>
      <c r="K101" s="11" t="s">
        <v>15</v>
      </c>
    </row>
    <row r="102" spans="1:11" x14ac:dyDescent="0.2">
      <c r="A102" s="19" t="s">
        <v>46</v>
      </c>
      <c r="B102" s="20">
        <v>593</v>
      </c>
      <c r="C102" s="11" t="s">
        <v>15</v>
      </c>
      <c r="D102" s="29"/>
      <c r="E102" s="11" t="s">
        <v>15</v>
      </c>
      <c r="F102" s="29"/>
      <c r="G102" s="22" t="s">
        <v>15</v>
      </c>
      <c r="H102" s="29"/>
      <c r="I102" s="22" t="s">
        <v>15</v>
      </c>
      <c r="J102" s="23"/>
      <c r="K102" s="11" t="s">
        <v>15</v>
      </c>
    </row>
    <row r="103" spans="1:11" x14ac:dyDescent="0.2">
      <c r="A103" s="11" t="s">
        <v>30</v>
      </c>
      <c r="B103" s="20"/>
      <c r="C103" s="11" t="s">
        <v>15</v>
      </c>
      <c r="D103" s="21"/>
      <c r="E103" s="11" t="s">
        <v>15</v>
      </c>
      <c r="F103" s="21"/>
      <c r="G103" s="22" t="s">
        <v>15</v>
      </c>
      <c r="H103" s="21">
        <v>521.26</v>
      </c>
      <c r="I103" s="22" t="s">
        <v>15</v>
      </c>
      <c r="J103" s="23">
        <f t="shared" ref="J103:J108" si="12">SUM(D103:H103)</f>
        <v>521.26</v>
      </c>
      <c r="K103" s="11" t="s">
        <v>15</v>
      </c>
    </row>
    <row r="104" spans="1:11" x14ac:dyDescent="0.2">
      <c r="A104" s="11" t="s">
        <v>31</v>
      </c>
      <c r="B104" s="20"/>
      <c r="C104" s="11" t="s">
        <v>15</v>
      </c>
      <c r="D104" s="21">
        <v>5506.49</v>
      </c>
      <c r="E104" s="11" t="s">
        <v>15</v>
      </c>
      <c r="F104" s="21">
        <v>24275.1</v>
      </c>
      <c r="G104" s="22" t="s">
        <v>15</v>
      </c>
      <c r="H104" s="21">
        <v>421.21</v>
      </c>
      <c r="I104" s="22" t="s">
        <v>15</v>
      </c>
      <c r="J104" s="23">
        <f t="shared" si="12"/>
        <v>30202.799999999996</v>
      </c>
      <c r="K104" s="11" t="s">
        <v>15</v>
      </c>
    </row>
    <row r="105" spans="1:11" x14ac:dyDescent="0.2">
      <c r="A105" s="11" t="s">
        <v>32</v>
      </c>
      <c r="B105" s="20"/>
      <c r="C105" s="11" t="s">
        <v>15</v>
      </c>
      <c r="D105" s="21">
        <v>5503.05</v>
      </c>
      <c r="E105" s="11" t="s">
        <v>15</v>
      </c>
      <c r="F105" s="21">
        <v>9216.07</v>
      </c>
      <c r="G105" s="22" t="s">
        <v>15</v>
      </c>
      <c r="H105" s="21">
        <v>285.02999999999997</v>
      </c>
      <c r="I105" s="22" t="s">
        <v>15</v>
      </c>
      <c r="J105" s="23">
        <f t="shared" si="12"/>
        <v>15004.15</v>
      </c>
      <c r="K105" s="11" t="s">
        <v>15</v>
      </c>
    </row>
    <row r="106" spans="1:11" x14ac:dyDescent="0.2">
      <c r="A106" s="11" t="s">
        <v>33</v>
      </c>
      <c r="B106" s="20"/>
      <c r="C106" s="11" t="s">
        <v>15</v>
      </c>
      <c r="D106" s="21">
        <v>5503.05</v>
      </c>
      <c r="E106" s="11" t="s">
        <v>15</v>
      </c>
      <c r="F106" s="21">
        <v>9216.07</v>
      </c>
      <c r="G106" s="22" t="s">
        <v>15</v>
      </c>
      <c r="H106" s="21">
        <v>285.02999999999997</v>
      </c>
      <c r="I106" s="22" t="s">
        <v>15</v>
      </c>
      <c r="J106" s="23">
        <f t="shared" si="12"/>
        <v>15004.15</v>
      </c>
      <c r="K106" s="11" t="s">
        <v>15</v>
      </c>
    </row>
    <row r="107" spans="1:11" x14ac:dyDescent="0.2">
      <c r="A107" s="11" t="s">
        <v>34</v>
      </c>
      <c r="B107" s="20"/>
      <c r="C107" s="11" t="s">
        <v>15</v>
      </c>
      <c r="D107" s="21">
        <v>5503.05</v>
      </c>
      <c r="E107" s="11" t="s">
        <v>15</v>
      </c>
      <c r="F107" s="21">
        <v>9216.07</v>
      </c>
      <c r="G107" s="22" t="s">
        <v>15</v>
      </c>
      <c r="H107" s="21">
        <v>0</v>
      </c>
      <c r="I107" s="22" t="s">
        <v>15</v>
      </c>
      <c r="J107" s="23">
        <f t="shared" si="12"/>
        <v>14719.119999999999</v>
      </c>
      <c r="K107" s="11" t="s">
        <v>15</v>
      </c>
    </row>
    <row r="108" spans="1:11" x14ac:dyDescent="0.2">
      <c r="A108" s="11"/>
      <c r="B108" s="20"/>
      <c r="C108" s="11" t="s">
        <v>15</v>
      </c>
      <c r="D108" s="21"/>
      <c r="E108" s="11" t="s">
        <v>15</v>
      </c>
      <c r="F108" s="21"/>
      <c r="G108" s="22" t="s">
        <v>15</v>
      </c>
      <c r="H108" s="21"/>
      <c r="I108" s="22" t="s">
        <v>15</v>
      </c>
      <c r="J108" s="23">
        <f t="shared" si="12"/>
        <v>0</v>
      </c>
      <c r="K108" s="11" t="s">
        <v>15</v>
      </c>
    </row>
    <row r="109" spans="1:11" x14ac:dyDescent="0.2">
      <c r="A109" s="25"/>
      <c r="B109" s="25" t="s">
        <v>28</v>
      </c>
      <c r="C109" s="26" t="s">
        <v>15</v>
      </c>
      <c r="D109" s="27">
        <f>SUM(D103:D108)</f>
        <v>22015.64</v>
      </c>
      <c r="E109" s="26" t="s">
        <v>15</v>
      </c>
      <c r="F109" s="27">
        <f>SUM(F103:F108)</f>
        <v>51923.31</v>
      </c>
      <c r="G109" s="28" t="s">
        <v>15</v>
      </c>
      <c r="H109" s="27">
        <f>SUM(H103:H108)</f>
        <v>1512.53</v>
      </c>
      <c r="I109" s="28" t="s">
        <v>15</v>
      </c>
      <c r="J109" s="27">
        <f>SUM(D109:I109)</f>
        <v>75451.48</v>
      </c>
      <c r="K109" s="11" t="s">
        <v>15</v>
      </c>
    </row>
    <row r="110" spans="1:11" x14ac:dyDescent="0.2">
      <c r="A110" s="19" t="s">
        <v>47</v>
      </c>
      <c r="B110" s="31">
        <v>55323</v>
      </c>
      <c r="C110" s="11" t="s">
        <v>15</v>
      </c>
      <c r="D110" s="29"/>
      <c r="E110" s="11" t="s">
        <v>15</v>
      </c>
      <c r="F110" s="29"/>
      <c r="G110" s="22" t="s">
        <v>15</v>
      </c>
      <c r="H110" s="29"/>
      <c r="I110" s="22" t="s">
        <v>15</v>
      </c>
      <c r="J110" s="23"/>
      <c r="K110" s="11" t="s">
        <v>15</v>
      </c>
    </row>
    <row r="111" spans="1:11" x14ac:dyDescent="0.2">
      <c r="A111" s="11" t="s">
        <v>30</v>
      </c>
      <c r="B111" s="20"/>
      <c r="C111" s="11" t="s">
        <v>15</v>
      </c>
      <c r="D111" s="21"/>
      <c r="E111" s="11" t="s">
        <v>15</v>
      </c>
      <c r="F111" s="21"/>
      <c r="G111" s="22" t="s">
        <v>15</v>
      </c>
      <c r="H111" s="21">
        <v>81985.960000000006</v>
      </c>
      <c r="I111" s="22" t="s">
        <v>15</v>
      </c>
      <c r="J111" s="23">
        <f t="shared" ref="J111:J116" si="13">SUM(D111:H111)</f>
        <v>81985.960000000006</v>
      </c>
      <c r="K111" s="11" t="s">
        <v>15</v>
      </c>
    </row>
    <row r="112" spans="1:11" x14ac:dyDescent="0.2">
      <c r="A112" s="11" t="s">
        <v>31</v>
      </c>
      <c r="B112" s="20"/>
      <c r="C112" s="11" t="s">
        <v>15</v>
      </c>
      <c r="D112" s="21">
        <v>513719.71</v>
      </c>
      <c r="E112" s="11" t="s">
        <v>15</v>
      </c>
      <c r="F112" s="21">
        <v>530044.17000000004</v>
      </c>
      <c r="G112" s="22" t="s">
        <v>15</v>
      </c>
      <c r="H112" s="21">
        <v>60586.41</v>
      </c>
      <c r="I112" s="22" t="s">
        <v>15</v>
      </c>
      <c r="J112" s="23">
        <f t="shared" si="13"/>
        <v>1104350.29</v>
      </c>
      <c r="K112" s="11" t="s">
        <v>15</v>
      </c>
    </row>
    <row r="113" spans="1:11" x14ac:dyDescent="0.2">
      <c r="A113" s="11" t="s">
        <v>32</v>
      </c>
      <c r="B113" s="20"/>
      <c r="C113" s="11" t="s">
        <v>15</v>
      </c>
      <c r="D113" s="21">
        <v>513397.75</v>
      </c>
      <c r="E113" s="11" t="s">
        <v>15</v>
      </c>
      <c r="F113" s="21">
        <v>517192.02</v>
      </c>
      <c r="G113" s="22" t="s">
        <v>15</v>
      </c>
      <c r="H113" s="21">
        <v>51107.61</v>
      </c>
      <c r="I113" s="22" t="s">
        <v>15</v>
      </c>
      <c r="J113" s="23">
        <f t="shared" si="13"/>
        <v>1081697.3800000001</v>
      </c>
      <c r="K113" s="11" t="s">
        <v>15</v>
      </c>
    </row>
    <row r="114" spans="1:11" x14ac:dyDescent="0.2">
      <c r="A114" s="11" t="s">
        <v>33</v>
      </c>
      <c r="B114" s="20"/>
      <c r="C114" s="11" t="s">
        <v>15</v>
      </c>
      <c r="D114" s="21">
        <v>513397.75</v>
      </c>
      <c r="E114" s="11" t="s">
        <v>15</v>
      </c>
      <c r="F114" s="21">
        <v>517192.02</v>
      </c>
      <c r="G114" s="22" t="s">
        <v>15</v>
      </c>
      <c r="H114" s="21">
        <v>51107.61</v>
      </c>
      <c r="I114" s="22" t="s">
        <v>15</v>
      </c>
      <c r="J114" s="23">
        <f t="shared" si="13"/>
        <v>1081697.3800000001</v>
      </c>
      <c r="K114" s="11" t="s">
        <v>15</v>
      </c>
    </row>
    <row r="115" spans="1:11" x14ac:dyDescent="0.2">
      <c r="A115" s="11" t="s">
        <v>34</v>
      </c>
      <c r="B115" s="20"/>
      <c r="C115" s="11" t="s">
        <v>15</v>
      </c>
      <c r="D115" s="21">
        <v>513397.75</v>
      </c>
      <c r="E115" s="11" t="s">
        <v>15</v>
      </c>
      <c r="F115" s="21">
        <v>517192.02</v>
      </c>
      <c r="G115" s="22" t="s">
        <v>15</v>
      </c>
      <c r="H115" s="21">
        <v>0</v>
      </c>
      <c r="I115" s="22" t="s">
        <v>15</v>
      </c>
      <c r="J115" s="23">
        <f t="shared" si="13"/>
        <v>1030589.77</v>
      </c>
      <c r="K115" s="11" t="s">
        <v>15</v>
      </c>
    </row>
    <row r="116" spans="1:11" x14ac:dyDescent="0.2">
      <c r="A116" s="11"/>
      <c r="B116" s="20"/>
      <c r="C116" s="11" t="s">
        <v>15</v>
      </c>
      <c r="D116" s="21"/>
      <c r="E116" s="11" t="s">
        <v>15</v>
      </c>
      <c r="F116" s="21"/>
      <c r="G116" s="22" t="s">
        <v>15</v>
      </c>
      <c r="H116" s="21"/>
      <c r="I116" s="22" t="s">
        <v>15</v>
      </c>
      <c r="J116" s="23">
        <f t="shared" si="13"/>
        <v>0</v>
      </c>
      <c r="K116" s="11" t="s">
        <v>15</v>
      </c>
    </row>
    <row r="117" spans="1:11" x14ac:dyDescent="0.2">
      <c r="A117" s="25"/>
      <c r="B117" s="25" t="s">
        <v>28</v>
      </c>
      <c r="C117" s="26" t="s">
        <v>15</v>
      </c>
      <c r="D117" s="27">
        <f>SUM(D111:D116)</f>
        <v>2053912.96</v>
      </c>
      <c r="E117" s="26" t="s">
        <v>15</v>
      </c>
      <c r="F117" s="27">
        <f>SUM(F111:F116)</f>
        <v>2081620.23</v>
      </c>
      <c r="G117" s="28" t="s">
        <v>15</v>
      </c>
      <c r="H117" s="27">
        <f>SUM(H111:H116)</f>
        <v>244787.58999999997</v>
      </c>
      <c r="I117" s="28" t="s">
        <v>15</v>
      </c>
      <c r="J117" s="27">
        <f>SUM(D117:I117)</f>
        <v>4380320.78</v>
      </c>
      <c r="K117" s="11" t="s">
        <v>15</v>
      </c>
    </row>
    <row r="118" spans="1:11" x14ac:dyDescent="0.2">
      <c r="A118" s="19" t="s">
        <v>48</v>
      </c>
      <c r="B118" s="20">
        <v>59638</v>
      </c>
      <c r="C118" s="11" t="s">
        <v>15</v>
      </c>
      <c r="D118" s="29"/>
      <c r="E118" s="11" t="s">
        <v>15</v>
      </c>
      <c r="F118" s="29"/>
      <c r="G118" s="22" t="s">
        <v>15</v>
      </c>
      <c r="H118" s="29"/>
      <c r="I118" s="22" t="s">
        <v>15</v>
      </c>
      <c r="J118" s="23"/>
      <c r="K118" s="11" t="s">
        <v>15</v>
      </c>
    </row>
    <row r="119" spans="1:11" x14ac:dyDescent="0.2">
      <c r="A119" s="11" t="s">
        <v>30</v>
      </c>
      <c r="B119" s="20"/>
      <c r="C119" s="11" t="s">
        <v>15</v>
      </c>
      <c r="D119" s="21"/>
      <c r="E119" s="11" t="s">
        <v>15</v>
      </c>
      <c r="F119" s="21"/>
      <c r="G119" s="22" t="s">
        <v>15</v>
      </c>
      <c r="H119" s="21">
        <v>88861.96</v>
      </c>
      <c r="I119" s="22" t="s">
        <v>15</v>
      </c>
      <c r="J119" s="23">
        <f t="shared" ref="J119:J124" si="14">SUM(D119:H119)</f>
        <v>88861.96</v>
      </c>
      <c r="K119" s="11" t="s">
        <v>15</v>
      </c>
    </row>
    <row r="120" spans="1:11" x14ac:dyDescent="0.2">
      <c r="A120" s="11" t="s">
        <v>31</v>
      </c>
      <c r="B120" s="20"/>
      <c r="C120" s="11" t="s">
        <v>15</v>
      </c>
      <c r="D120" s="21">
        <v>553723.05000000005</v>
      </c>
      <c r="E120" s="11" t="s">
        <v>15</v>
      </c>
      <c r="F120" s="21">
        <v>674763.41</v>
      </c>
      <c r="G120" s="22" t="s">
        <v>15</v>
      </c>
      <c r="H120" s="21">
        <v>72751.88</v>
      </c>
      <c r="I120" s="22" t="s">
        <v>15</v>
      </c>
      <c r="J120" s="23">
        <f t="shared" si="14"/>
        <v>1301238.3399999999</v>
      </c>
      <c r="K120" s="11" t="s">
        <v>15</v>
      </c>
    </row>
    <row r="121" spans="1:11" x14ac:dyDescent="0.2">
      <c r="A121" s="11" t="s">
        <v>32</v>
      </c>
      <c r="B121" s="20"/>
      <c r="C121" s="11" t="s">
        <v>15</v>
      </c>
      <c r="D121" s="21">
        <v>553505.97</v>
      </c>
      <c r="E121" s="11" t="s">
        <v>15</v>
      </c>
      <c r="F121" s="21">
        <v>662156.80000000005</v>
      </c>
      <c r="G121" s="22" t="s">
        <v>15</v>
      </c>
      <c r="H121" s="21">
        <v>64725.9</v>
      </c>
      <c r="I121" s="22" t="s">
        <v>15</v>
      </c>
      <c r="J121" s="23">
        <f t="shared" si="14"/>
        <v>1280388.67</v>
      </c>
      <c r="K121" s="11" t="s">
        <v>15</v>
      </c>
    </row>
    <row r="122" spans="1:11" x14ac:dyDescent="0.2">
      <c r="A122" s="11" t="s">
        <v>33</v>
      </c>
      <c r="B122" s="20"/>
      <c r="C122" s="11" t="s">
        <v>15</v>
      </c>
      <c r="D122" s="21">
        <v>553505.97</v>
      </c>
      <c r="E122" s="11" t="s">
        <v>15</v>
      </c>
      <c r="F122" s="21">
        <v>662156.80000000005</v>
      </c>
      <c r="G122" s="22" t="s">
        <v>15</v>
      </c>
      <c r="H122" s="21">
        <v>64725.9</v>
      </c>
      <c r="I122" s="22" t="s">
        <v>15</v>
      </c>
      <c r="J122" s="23">
        <f t="shared" si="14"/>
        <v>1280388.67</v>
      </c>
      <c r="K122" s="11" t="s">
        <v>15</v>
      </c>
    </row>
    <row r="123" spans="1:11" x14ac:dyDescent="0.2">
      <c r="A123" s="11" t="s">
        <v>34</v>
      </c>
      <c r="B123" s="20"/>
      <c r="C123" s="11" t="s">
        <v>15</v>
      </c>
      <c r="D123" s="21">
        <v>553505.97</v>
      </c>
      <c r="E123" s="11" t="s">
        <v>15</v>
      </c>
      <c r="F123" s="21">
        <v>662156.80000000005</v>
      </c>
      <c r="G123" s="22" t="s">
        <v>15</v>
      </c>
      <c r="H123" s="21">
        <v>0</v>
      </c>
      <c r="I123" s="22" t="s">
        <v>15</v>
      </c>
      <c r="J123" s="23">
        <f t="shared" si="14"/>
        <v>1215662.77</v>
      </c>
      <c r="K123" s="11" t="s">
        <v>15</v>
      </c>
    </row>
    <row r="124" spans="1:11" x14ac:dyDescent="0.2">
      <c r="A124" s="11"/>
      <c r="B124" s="20"/>
      <c r="C124" s="11" t="s">
        <v>15</v>
      </c>
      <c r="D124" s="21"/>
      <c r="E124" s="11" t="s">
        <v>15</v>
      </c>
      <c r="F124" s="21"/>
      <c r="G124" s="22" t="s">
        <v>15</v>
      </c>
      <c r="H124" s="21"/>
      <c r="I124" s="22" t="s">
        <v>15</v>
      </c>
      <c r="J124" s="23">
        <f t="shared" si="14"/>
        <v>0</v>
      </c>
      <c r="K124" s="11" t="s">
        <v>15</v>
      </c>
    </row>
    <row r="125" spans="1:11" x14ac:dyDescent="0.2">
      <c r="A125" s="25"/>
      <c r="B125" s="25" t="s">
        <v>28</v>
      </c>
      <c r="C125" s="26" t="s">
        <v>15</v>
      </c>
      <c r="D125" s="27">
        <f>SUM(D119:D124)</f>
        <v>2214240.96</v>
      </c>
      <c r="E125" s="26" t="s">
        <v>15</v>
      </c>
      <c r="F125" s="27">
        <f>SUM(F119:F124)</f>
        <v>2661233.81</v>
      </c>
      <c r="G125" s="28" t="s">
        <v>15</v>
      </c>
      <c r="H125" s="27">
        <f>SUM(H119:H124)</f>
        <v>291065.64</v>
      </c>
      <c r="I125" s="28" t="s">
        <v>15</v>
      </c>
      <c r="J125" s="27">
        <f>SUM(D125:I125)</f>
        <v>5166540.4099999992</v>
      </c>
      <c r="K125" s="11" t="s">
        <v>15</v>
      </c>
    </row>
    <row r="126" spans="1:11" x14ac:dyDescent="0.2">
      <c r="A126" s="19" t="s">
        <v>49</v>
      </c>
      <c r="B126" s="20">
        <v>212</v>
      </c>
      <c r="C126" s="11" t="s">
        <v>15</v>
      </c>
      <c r="D126" s="29"/>
      <c r="E126" s="11" t="s">
        <v>15</v>
      </c>
      <c r="F126" s="29"/>
      <c r="G126" s="22" t="s">
        <v>15</v>
      </c>
      <c r="H126" s="29"/>
      <c r="I126" s="22" t="s">
        <v>15</v>
      </c>
      <c r="J126" s="23"/>
      <c r="K126" s="11" t="s">
        <v>15</v>
      </c>
    </row>
    <row r="127" spans="1:11" x14ac:dyDescent="0.2">
      <c r="A127" s="11" t="s">
        <v>30</v>
      </c>
      <c r="B127" s="20"/>
      <c r="C127" s="11" t="s">
        <v>15</v>
      </c>
      <c r="D127" s="21"/>
      <c r="E127" s="11" t="s">
        <v>15</v>
      </c>
      <c r="F127" s="21"/>
      <c r="G127" s="22" t="s">
        <v>15</v>
      </c>
      <c r="H127" s="21">
        <v>356.16</v>
      </c>
      <c r="I127" s="22" t="s">
        <v>15</v>
      </c>
      <c r="J127" s="23">
        <f t="shared" ref="J127:J132" si="15">SUM(D127:H127)</f>
        <v>356.16</v>
      </c>
      <c r="K127" s="11" t="s">
        <v>15</v>
      </c>
    </row>
    <row r="128" spans="1:11" x14ac:dyDescent="0.2">
      <c r="A128" s="11" t="s">
        <v>31</v>
      </c>
      <c r="B128" s="20"/>
      <c r="C128" s="11" t="s">
        <v>15</v>
      </c>
      <c r="D128" s="21">
        <v>1968.59</v>
      </c>
      <c r="E128" s="11" t="s">
        <v>15</v>
      </c>
      <c r="F128" s="21">
        <v>14346.99</v>
      </c>
      <c r="G128" s="22" t="s">
        <v>15</v>
      </c>
      <c r="H128" s="21">
        <v>278.94</v>
      </c>
      <c r="I128" s="22" t="s">
        <v>15</v>
      </c>
      <c r="J128" s="23">
        <f t="shared" si="15"/>
        <v>16594.52</v>
      </c>
      <c r="K128" s="11" t="s">
        <v>15</v>
      </c>
    </row>
    <row r="129" spans="1:11" x14ac:dyDescent="0.2">
      <c r="A129" s="11" t="s">
        <v>32</v>
      </c>
      <c r="B129" s="20"/>
      <c r="C129" s="11" t="s">
        <v>15</v>
      </c>
      <c r="D129" s="21">
        <v>1967.37</v>
      </c>
      <c r="E129" s="11" t="s">
        <v>15</v>
      </c>
      <c r="F129" s="21">
        <v>2320.85</v>
      </c>
      <c r="G129" s="22" t="s">
        <v>15</v>
      </c>
      <c r="H129" s="21">
        <v>237.95</v>
      </c>
      <c r="I129" s="22" t="s">
        <v>15</v>
      </c>
      <c r="J129" s="23">
        <f t="shared" si="15"/>
        <v>4526.1699999999992</v>
      </c>
      <c r="K129" s="11" t="s">
        <v>15</v>
      </c>
    </row>
    <row r="130" spans="1:11" x14ac:dyDescent="0.2">
      <c r="A130" s="11" t="s">
        <v>33</v>
      </c>
      <c r="B130" s="20"/>
      <c r="C130" s="11" t="s">
        <v>15</v>
      </c>
      <c r="D130" s="21">
        <v>1967.37</v>
      </c>
      <c r="E130" s="11" t="s">
        <v>15</v>
      </c>
      <c r="F130" s="21">
        <v>2320.85</v>
      </c>
      <c r="G130" s="22" t="s">
        <v>15</v>
      </c>
      <c r="H130" s="21">
        <v>237.95</v>
      </c>
      <c r="I130" s="22" t="s">
        <v>15</v>
      </c>
      <c r="J130" s="23">
        <f t="shared" si="15"/>
        <v>4526.1699999999992</v>
      </c>
      <c r="K130" s="11" t="s">
        <v>15</v>
      </c>
    </row>
    <row r="131" spans="1:11" x14ac:dyDescent="0.2">
      <c r="A131" s="11" t="s">
        <v>34</v>
      </c>
      <c r="B131" s="20"/>
      <c r="C131" s="11" t="s">
        <v>15</v>
      </c>
      <c r="D131" s="21">
        <v>1967.37</v>
      </c>
      <c r="E131" s="11" t="s">
        <v>15</v>
      </c>
      <c r="F131" s="21">
        <v>2320.85</v>
      </c>
      <c r="G131" s="22" t="s">
        <v>15</v>
      </c>
      <c r="H131" s="21">
        <v>0</v>
      </c>
      <c r="I131" s="22" t="s">
        <v>15</v>
      </c>
      <c r="J131" s="23">
        <f t="shared" si="15"/>
        <v>4288.2199999999993</v>
      </c>
      <c r="K131" s="11" t="s">
        <v>15</v>
      </c>
    </row>
    <row r="132" spans="1:11" x14ac:dyDescent="0.2">
      <c r="A132" s="11"/>
      <c r="B132" s="20"/>
      <c r="C132" s="11" t="s">
        <v>15</v>
      </c>
      <c r="D132" s="21"/>
      <c r="E132" s="11" t="s">
        <v>15</v>
      </c>
      <c r="F132" s="21"/>
      <c r="G132" s="22" t="s">
        <v>15</v>
      </c>
      <c r="H132" s="21"/>
      <c r="I132" s="22" t="s">
        <v>15</v>
      </c>
      <c r="J132" s="23">
        <f t="shared" si="15"/>
        <v>0</v>
      </c>
      <c r="K132" s="11" t="s">
        <v>15</v>
      </c>
    </row>
    <row r="133" spans="1:11" x14ac:dyDescent="0.2">
      <c r="A133" s="25"/>
      <c r="B133" s="25" t="s">
        <v>28</v>
      </c>
      <c r="C133" s="26" t="s">
        <v>15</v>
      </c>
      <c r="D133" s="27">
        <f>SUM(D127:D132)</f>
        <v>7870.7</v>
      </c>
      <c r="E133" s="26" t="s">
        <v>15</v>
      </c>
      <c r="F133" s="27">
        <f>SUM(F127:F132)</f>
        <v>21309.539999999997</v>
      </c>
      <c r="G133" s="28" t="s">
        <v>15</v>
      </c>
      <c r="H133" s="27">
        <f>SUM(H127:H132)</f>
        <v>1111</v>
      </c>
      <c r="I133" s="28" t="s">
        <v>15</v>
      </c>
      <c r="J133" s="27">
        <f>SUM(D133:I133)</f>
        <v>30291.239999999998</v>
      </c>
      <c r="K133" s="11" t="s">
        <v>15</v>
      </c>
    </row>
    <row r="134" spans="1:11" x14ac:dyDescent="0.2">
      <c r="A134" s="19" t="s">
        <v>50</v>
      </c>
      <c r="B134" s="20">
        <v>141</v>
      </c>
      <c r="C134" s="11" t="s">
        <v>15</v>
      </c>
      <c r="D134" s="29"/>
      <c r="E134" s="11" t="s">
        <v>15</v>
      </c>
      <c r="F134" s="29"/>
      <c r="G134" s="22" t="s">
        <v>15</v>
      </c>
      <c r="H134" s="29"/>
      <c r="I134" s="22" t="s">
        <v>15</v>
      </c>
      <c r="J134" s="23"/>
      <c r="K134" s="11" t="s">
        <v>15</v>
      </c>
    </row>
    <row r="135" spans="1:11" x14ac:dyDescent="0.2">
      <c r="A135" s="11" t="s">
        <v>30</v>
      </c>
      <c r="B135" s="20"/>
      <c r="C135" s="11" t="s">
        <v>15</v>
      </c>
      <c r="D135" s="21"/>
      <c r="E135" s="11" t="s">
        <v>15</v>
      </c>
      <c r="F135" s="21"/>
      <c r="G135" s="22" t="s">
        <v>15</v>
      </c>
      <c r="H135" s="21">
        <v>184.48</v>
      </c>
      <c r="I135" s="22" t="s">
        <v>15</v>
      </c>
      <c r="J135" s="23">
        <f t="shared" ref="J135:J140" si="16">SUM(D135:H135)</f>
        <v>184.48</v>
      </c>
      <c r="K135" s="11" t="s">
        <v>15</v>
      </c>
    </row>
    <row r="136" spans="1:11" x14ac:dyDescent="0.2">
      <c r="A136" s="11" t="s">
        <v>31</v>
      </c>
      <c r="B136" s="20"/>
      <c r="C136" s="11" t="s">
        <v>15</v>
      </c>
      <c r="D136" s="21">
        <v>1318.59</v>
      </c>
      <c r="E136" s="11" t="s">
        <v>15</v>
      </c>
      <c r="F136" s="21">
        <v>13511.99</v>
      </c>
      <c r="G136" s="22" t="s">
        <v>15</v>
      </c>
      <c r="H136" s="21">
        <v>160</v>
      </c>
      <c r="I136" s="22" t="s">
        <v>15</v>
      </c>
      <c r="J136" s="23">
        <f t="shared" si="16"/>
        <v>14990.58</v>
      </c>
      <c r="K136" s="11" t="s">
        <v>15</v>
      </c>
    </row>
    <row r="137" spans="1:11" x14ac:dyDescent="0.2">
      <c r="A137" s="11" t="s">
        <v>32</v>
      </c>
      <c r="B137" s="20"/>
      <c r="C137" s="11" t="s">
        <v>15</v>
      </c>
      <c r="D137" s="21">
        <v>1299.19</v>
      </c>
      <c r="E137" s="11" t="s">
        <v>15</v>
      </c>
      <c r="F137" s="21">
        <v>1514.07</v>
      </c>
      <c r="G137" s="22" t="s">
        <v>15</v>
      </c>
      <c r="H137" s="21">
        <v>124.01</v>
      </c>
      <c r="I137" s="22" t="s">
        <v>15</v>
      </c>
      <c r="J137" s="23">
        <f t="shared" si="16"/>
        <v>2937.2700000000004</v>
      </c>
      <c r="K137" s="11" t="s">
        <v>15</v>
      </c>
    </row>
    <row r="138" spans="1:11" x14ac:dyDescent="0.2">
      <c r="A138" s="11" t="s">
        <v>33</v>
      </c>
      <c r="B138" s="20"/>
      <c r="C138" s="11" t="s">
        <v>15</v>
      </c>
      <c r="D138" s="21">
        <v>1299.19</v>
      </c>
      <c r="E138" s="11" t="s">
        <v>15</v>
      </c>
      <c r="F138" s="21">
        <v>1514.07</v>
      </c>
      <c r="G138" s="22" t="s">
        <v>15</v>
      </c>
      <c r="H138" s="21">
        <v>124.01</v>
      </c>
      <c r="I138" s="22" t="s">
        <v>15</v>
      </c>
      <c r="J138" s="23">
        <f t="shared" si="16"/>
        <v>2937.2700000000004</v>
      </c>
      <c r="K138" s="11" t="s">
        <v>15</v>
      </c>
    </row>
    <row r="139" spans="1:11" x14ac:dyDescent="0.2">
      <c r="A139" s="11" t="s">
        <v>34</v>
      </c>
      <c r="B139" s="20"/>
      <c r="C139" s="11" t="s">
        <v>15</v>
      </c>
      <c r="D139" s="21">
        <v>1299.19</v>
      </c>
      <c r="E139" s="11" t="s">
        <v>15</v>
      </c>
      <c r="F139" s="21">
        <v>1514.07</v>
      </c>
      <c r="G139" s="22" t="s">
        <v>15</v>
      </c>
      <c r="H139" s="21">
        <v>0</v>
      </c>
      <c r="I139" s="22" t="s">
        <v>15</v>
      </c>
      <c r="J139" s="23">
        <f t="shared" si="16"/>
        <v>2813.26</v>
      </c>
      <c r="K139" s="11" t="s">
        <v>15</v>
      </c>
    </row>
    <row r="140" spans="1:11" x14ac:dyDescent="0.2">
      <c r="A140" s="11"/>
      <c r="B140" s="20"/>
      <c r="C140" s="11" t="s">
        <v>15</v>
      </c>
      <c r="D140" s="21"/>
      <c r="E140" s="11" t="s">
        <v>15</v>
      </c>
      <c r="F140" s="21"/>
      <c r="G140" s="22" t="s">
        <v>15</v>
      </c>
      <c r="H140" s="21"/>
      <c r="I140" s="22" t="s">
        <v>15</v>
      </c>
      <c r="J140" s="23">
        <f t="shared" si="16"/>
        <v>0</v>
      </c>
      <c r="K140" s="11" t="s">
        <v>15</v>
      </c>
    </row>
    <row r="141" spans="1:11" x14ac:dyDescent="0.2">
      <c r="A141" s="25"/>
      <c r="B141" s="25" t="s">
        <v>28</v>
      </c>
      <c r="C141" s="26" t="s">
        <v>15</v>
      </c>
      <c r="D141" s="27">
        <f>SUM(D135:D140)</f>
        <v>5216.16</v>
      </c>
      <c r="E141" s="26" t="s">
        <v>15</v>
      </c>
      <c r="F141" s="27">
        <f>SUM(F135:F140)</f>
        <v>18054.2</v>
      </c>
      <c r="G141" s="28" t="s">
        <v>15</v>
      </c>
      <c r="H141" s="27">
        <f>SUM(H135:H140)</f>
        <v>592.5</v>
      </c>
      <c r="I141" s="28" t="s">
        <v>15</v>
      </c>
      <c r="J141" s="27">
        <f>SUM(D141:I141)</f>
        <v>23862.86</v>
      </c>
      <c r="K141" s="11" t="s">
        <v>15</v>
      </c>
    </row>
    <row r="142" spans="1:11" x14ac:dyDescent="0.2">
      <c r="A142" s="19" t="s">
        <v>51</v>
      </c>
      <c r="B142" s="20">
        <v>9520</v>
      </c>
      <c r="C142" s="11" t="s">
        <v>15</v>
      </c>
      <c r="D142" s="29"/>
      <c r="E142" s="11" t="s">
        <v>15</v>
      </c>
      <c r="F142" s="29"/>
      <c r="G142" s="22" t="s">
        <v>15</v>
      </c>
      <c r="H142" s="29"/>
      <c r="I142" s="22" t="s">
        <v>15</v>
      </c>
      <c r="J142" s="23"/>
      <c r="K142" s="11" t="s">
        <v>15</v>
      </c>
    </row>
    <row r="143" spans="1:11" x14ac:dyDescent="0.2">
      <c r="A143" s="11" t="s">
        <v>30</v>
      </c>
      <c r="B143" s="20"/>
      <c r="C143" s="11" t="s">
        <v>15</v>
      </c>
      <c r="D143" s="21"/>
      <c r="E143" s="11" t="s">
        <v>15</v>
      </c>
      <c r="F143" s="21"/>
      <c r="G143" s="22" t="s">
        <v>15</v>
      </c>
      <c r="H143" s="21">
        <v>10045.5</v>
      </c>
      <c r="I143" s="22" t="s">
        <v>15</v>
      </c>
      <c r="J143" s="23">
        <f t="shared" ref="J143:J148" si="17">SUM(D143:H143)</f>
        <v>10045.5</v>
      </c>
      <c r="K143" s="11" t="s">
        <v>15</v>
      </c>
    </row>
    <row r="144" spans="1:11" x14ac:dyDescent="0.2">
      <c r="A144" s="11" t="s">
        <v>31</v>
      </c>
      <c r="B144" s="20"/>
      <c r="C144" s="11" t="s">
        <v>15</v>
      </c>
      <c r="D144" s="21">
        <v>88401.06</v>
      </c>
      <c r="E144" s="11" t="s">
        <v>15</v>
      </c>
      <c r="F144" s="21">
        <v>123083.42</v>
      </c>
      <c r="G144" s="22" t="s">
        <v>15</v>
      </c>
      <c r="H144" s="21">
        <v>13237.56</v>
      </c>
      <c r="I144" s="22" t="s">
        <v>15</v>
      </c>
      <c r="J144" s="23">
        <f t="shared" si="17"/>
        <v>224722.03999999998</v>
      </c>
      <c r="K144" s="11" t="s">
        <v>15</v>
      </c>
    </row>
    <row r="145" spans="1:11" x14ac:dyDescent="0.2">
      <c r="A145" s="11" t="s">
        <v>32</v>
      </c>
      <c r="B145" s="20"/>
      <c r="C145" s="11" t="s">
        <v>15</v>
      </c>
      <c r="D145" s="21">
        <v>88345.64</v>
      </c>
      <c r="E145" s="11" t="s">
        <v>15</v>
      </c>
      <c r="F145" s="21">
        <v>107077.7</v>
      </c>
      <c r="G145" s="22" t="s">
        <v>15</v>
      </c>
      <c r="H145" s="21">
        <v>7809.52</v>
      </c>
      <c r="I145" s="22" t="s">
        <v>15</v>
      </c>
      <c r="J145" s="23">
        <f t="shared" si="17"/>
        <v>203232.86</v>
      </c>
      <c r="K145" s="11" t="s">
        <v>15</v>
      </c>
    </row>
    <row r="146" spans="1:11" x14ac:dyDescent="0.2">
      <c r="A146" s="11" t="s">
        <v>33</v>
      </c>
      <c r="B146" s="20"/>
      <c r="C146" s="11" t="s">
        <v>15</v>
      </c>
      <c r="D146" s="21">
        <v>88345.64</v>
      </c>
      <c r="E146" s="11" t="s">
        <v>15</v>
      </c>
      <c r="F146" s="21">
        <v>107077.7</v>
      </c>
      <c r="G146" s="22" t="s">
        <v>15</v>
      </c>
      <c r="H146" s="21">
        <v>7809.52</v>
      </c>
      <c r="I146" s="22" t="s">
        <v>15</v>
      </c>
      <c r="J146" s="23">
        <f t="shared" si="17"/>
        <v>203232.86</v>
      </c>
      <c r="K146" s="11" t="s">
        <v>15</v>
      </c>
    </row>
    <row r="147" spans="1:11" x14ac:dyDescent="0.2">
      <c r="A147" s="11" t="s">
        <v>34</v>
      </c>
      <c r="B147" s="20"/>
      <c r="C147" s="11" t="s">
        <v>15</v>
      </c>
      <c r="D147" s="21">
        <v>88345.64</v>
      </c>
      <c r="E147" s="11" t="s">
        <v>15</v>
      </c>
      <c r="F147" s="21">
        <v>107077.7</v>
      </c>
      <c r="G147" s="22" t="s">
        <v>15</v>
      </c>
      <c r="H147" s="21">
        <v>0</v>
      </c>
      <c r="I147" s="22" t="s">
        <v>15</v>
      </c>
      <c r="J147" s="23">
        <f t="shared" si="17"/>
        <v>195423.34</v>
      </c>
      <c r="K147" s="11" t="s">
        <v>15</v>
      </c>
    </row>
    <row r="148" spans="1:11" x14ac:dyDescent="0.2">
      <c r="A148" s="11"/>
      <c r="B148" s="20"/>
      <c r="C148" s="11" t="s">
        <v>15</v>
      </c>
      <c r="D148" s="21"/>
      <c r="E148" s="11" t="s">
        <v>15</v>
      </c>
      <c r="F148" s="21"/>
      <c r="G148" s="22" t="s">
        <v>15</v>
      </c>
      <c r="H148" s="21"/>
      <c r="I148" s="22" t="s">
        <v>15</v>
      </c>
      <c r="J148" s="23">
        <f t="shared" si="17"/>
        <v>0</v>
      </c>
      <c r="K148" s="11" t="s">
        <v>15</v>
      </c>
    </row>
    <row r="149" spans="1:11" x14ac:dyDescent="0.2">
      <c r="A149" s="25"/>
      <c r="B149" s="25" t="s">
        <v>28</v>
      </c>
      <c r="C149" s="26" t="s">
        <v>15</v>
      </c>
      <c r="D149" s="27">
        <f>SUM(D143:D148)</f>
        <v>353437.98000000004</v>
      </c>
      <c r="E149" s="26" t="s">
        <v>15</v>
      </c>
      <c r="F149" s="27">
        <f>SUM(F143:F148)</f>
        <v>444316.52</v>
      </c>
      <c r="G149" s="28" t="s">
        <v>15</v>
      </c>
      <c r="H149" s="27">
        <f>SUM(H143:H148)</f>
        <v>38902.1</v>
      </c>
      <c r="I149" s="28" t="s">
        <v>15</v>
      </c>
      <c r="J149" s="27">
        <f>SUM(D149:I149)</f>
        <v>836656.6</v>
      </c>
      <c r="K149" s="11" t="s">
        <v>15</v>
      </c>
    </row>
    <row r="150" spans="1:11" x14ac:dyDescent="0.2">
      <c r="A150" s="19" t="s">
        <v>52</v>
      </c>
      <c r="B150" s="20">
        <v>535</v>
      </c>
      <c r="C150" s="11" t="s">
        <v>15</v>
      </c>
      <c r="D150" s="29"/>
      <c r="E150" s="11" t="s">
        <v>15</v>
      </c>
      <c r="F150" s="29"/>
      <c r="G150" s="22" t="s">
        <v>15</v>
      </c>
      <c r="H150" s="29"/>
      <c r="I150" s="22" t="s">
        <v>15</v>
      </c>
      <c r="J150" s="23"/>
      <c r="K150" s="11" t="s">
        <v>15</v>
      </c>
    </row>
    <row r="151" spans="1:11" x14ac:dyDescent="0.2">
      <c r="A151" s="11" t="s">
        <v>30</v>
      </c>
      <c r="B151" s="20"/>
      <c r="C151" s="11" t="s">
        <v>15</v>
      </c>
      <c r="D151" s="21"/>
      <c r="E151" s="11" t="s">
        <v>15</v>
      </c>
      <c r="F151" s="21"/>
      <c r="G151" s="22" t="s">
        <v>15</v>
      </c>
      <c r="H151" s="21">
        <v>654.82000000000005</v>
      </c>
      <c r="I151" s="22" t="s">
        <v>15</v>
      </c>
      <c r="J151" s="23">
        <f t="shared" ref="J151:J156" si="18">SUM(D151:H151)</f>
        <v>654.82000000000005</v>
      </c>
      <c r="K151" s="11" t="s">
        <v>15</v>
      </c>
    </row>
    <row r="152" spans="1:11" x14ac:dyDescent="0.2">
      <c r="A152" s="11" t="s">
        <v>31</v>
      </c>
      <c r="B152" s="20"/>
      <c r="C152" s="11" t="s">
        <v>15</v>
      </c>
      <c r="D152" s="21">
        <v>4967.92</v>
      </c>
      <c r="E152" s="11" t="s">
        <v>15</v>
      </c>
      <c r="F152" s="21">
        <v>23843.31</v>
      </c>
      <c r="G152" s="22" t="s">
        <v>15</v>
      </c>
      <c r="H152" s="21">
        <v>595.59</v>
      </c>
      <c r="I152" s="22" t="s">
        <v>15</v>
      </c>
      <c r="J152" s="23">
        <f t="shared" si="18"/>
        <v>29406.820000000003</v>
      </c>
      <c r="K152" s="11" t="s">
        <v>15</v>
      </c>
    </row>
    <row r="153" spans="1:11" x14ac:dyDescent="0.2">
      <c r="A153" s="11" t="s">
        <v>32</v>
      </c>
      <c r="B153" s="20"/>
      <c r="C153" s="11" t="s">
        <v>15</v>
      </c>
      <c r="D153" s="21">
        <v>4964.8</v>
      </c>
      <c r="E153" s="11" t="s">
        <v>15</v>
      </c>
      <c r="F153" s="21">
        <v>8969.0300000000007</v>
      </c>
      <c r="G153" s="22" t="s">
        <v>15</v>
      </c>
      <c r="H153" s="21">
        <v>439.85</v>
      </c>
      <c r="I153" s="22" t="s">
        <v>15</v>
      </c>
      <c r="J153" s="23">
        <f t="shared" si="18"/>
        <v>14373.680000000002</v>
      </c>
      <c r="K153" s="11" t="s">
        <v>15</v>
      </c>
    </row>
    <row r="154" spans="1:11" x14ac:dyDescent="0.2">
      <c r="A154" s="11" t="s">
        <v>33</v>
      </c>
      <c r="B154" s="20"/>
      <c r="C154" s="11" t="s">
        <v>15</v>
      </c>
      <c r="D154" s="21">
        <v>4964.8</v>
      </c>
      <c r="E154" s="11" t="s">
        <v>15</v>
      </c>
      <c r="F154" s="21">
        <v>8969.0300000000007</v>
      </c>
      <c r="G154" s="22" t="s">
        <v>15</v>
      </c>
      <c r="H154" s="21">
        <v>439.85</v>
      </c>
      <c r="I154" s="22" t="s">
        <v>15</v>
      </c>
      <c r="J154" s="23">
        <f t="shared" si="18"/>
        <v>14373.680000000002</v>
      </c>
      <c r="K154" s="11" t="s">
        <v>15</v>
      </c>
    </row>
    <row r="155" spans="1:11" x14ac:dyDescent="0.2">
      <c r="A155" s="11" t="s">
        <v>34</v>
      </c>
      <c r="B155" s="20"/>
      <c r="C155" s="11" t="s">
        <v>15</v>
      </c>
      <c r="D155" s="21">
        <v>4964.8</v>
      </c>
      <c r="E155" s="11" t="s">
        <v>15</v>
      </c>
      <c r="F155" s="21">
        <v>8969.0300000000007</v>
      </c>
      <c r="G155" s="22" t="s">
        <v>15</v>
      </c>
      <c r="H155" s="21">
        <v>0</v>
      </c>
      <c r="I155" s="22" t="s">
        <v>15</v>
      </c>
      <c r="J155" s="23">
        <f t="shared" si="18"/>
        <v>13933.830000000002</v>
      </c>
      <c r="K155" s="11" t="s">
        <v>15</v>
      </c>
    </row>
    <row r="156" spans="1:11" x14ac:dyDescent="0.2">
      <c r="A156" s="11"/>
      <c r="B156" s="20"/>
      <c r="C156" s="11" t="s">
        <v>15</v>
      </c>
      <c r="D156" s="21"/>
      <c r="E156" s="11" t="s">
        <v>15</v>
      </c>
      <c r="F156" s="21"/>
      <c r="G156" s="22" t="s">
        <v>15</v>
      </c>
      <c r="H156" s="21"/>
      <c r="I156" s="22" t="s">
        <v>15</v>
      </c>
      <c r="J156" s="23">
        <f t="shared" si="18"/>
        <v>0</v>
      </c>
      <c r="K156" s="11" t="s">
        <v>15</v>
      </c>
    </row>
    <row r="157" spans="1:11" x14ac:dyDescent="0.2">
      <c r="A157" s="25"/>
      <c r="B157" s="25" t="s">
        <v>28</v>
      </c>
      <c r="C157" s="26" t="s">
        <v>15</v>
      </c>
      <c r="D157" s="27">
        <f>SUM(D151:D156)</f>
        <v>19862.32</v>
      </c>
      <c r="E157" s="26" t="s">
        <v>15</v>
      </c>
      <c r="F157" s="27">
        <f>SUM(F151:F156)</f>
        <v>50750.400000000001</v>
      </c>
      <c r="G157" s="28" t="s">
        <v>15</v>
      </c>
      <c r="H157" s="27">
        <f>SUM(H151:H156)</f>
        <v>2130.11</v>
      </c>
      <c r="I157" s="28" t="s">
        <v>15</v>
      </c>
      <c r="J157" s="27">
        <f>SUM(D157:I157)</f>
        <v>72742.83</v>
      </c>
      <c r="K157" s="11" t="s">
        <v>15</v>
      </c>
    </row>
    <row r="158" spans="1:11" x14ac:dyDescent="0.2">
      <c r="A158" s="19" t="s">
        <v>53</v>
      </c>
      <c r="B158" s="31">
        <v>655</v>
      </c>
      <c r="C158" s="11" t="s">
        <v>15</v>
      </c>
      <c r="D158" s="29"/>
      <c r="E158" s="11" t="s">
        <v>15</v>
      </c>
      <c r="F158" s="29"/>
      <c r="G158" s="22" t="s">
        <v>15</v>
      </c>
      <c r="H158" s="29"/>
      <c r="I158" s="22" t="s">
        <v>15</v>
      </c>
      <c r="J158" s="23"/>
      <c r="K158" s="11" t="s">
        <v>15</v>
      </c>
    </row>
    <row r="159" spans="1:11" x14ac:dyDescent="0.2">
      <c r="A159" s="11" t="s">
        <v>30</v>
      </c>
      <c r="B159" s="20"/>
      <c r="C159" s="11" t="s">
        <v>15</v>
      </c>
      <c r="D159" s="21"/>
      <c r="E159" s="11" t="s">
        <v>15</v>
      </c>
      <c r="F159" s="21"/>
      <c r="G159" s="22" t="s">
        <v>15</v>
      </c>
      <c r="H159" s="21">
        <v>575.76</v>
      </c>
      <c r="I159" s="22" t="s">
        <v>15</v>
      </c>
      <c r="J159" s="23">
        <f t="shared" ref="J159:J164" si="19">SUM(D159:H159)</f>
        <v>575.76</v>
      </c>
      <c r="K159" s="11" t="s">
        <v>15</v>
      </c>
    </row>
    <row r="160" spans="1:11" x14ac:dyDescent="0.2">
      <c r="A160" s="11" t="s">
        <v>31</v>
      </c>
      <c r="B160" s="20"/>
      <c r="C160" s="11" t="s">
        <v>15</v>
      </c>
      <c r="D160" s="21">
        <v>6082.22</v>
      </c>
      <c r="E160" s="11" t="s">
        <v>15</v>
      </c>
      <c r="F160" s="21">
        <v>25244.84</v>
      </c>
      <c r="G160" s="22" t="s">
        <v>15</v>
      </c>
      <c r="H160" s="21">
        <v>465.25</v>
      </c>
      <c r="I160" s="22" t="s">
        <v>15</v>
      </c>
      <c r="J160" s="23">
        <f t="shared" si="19"/>
        <v>31792.31</v>
      </c>
      <c r="K160" s="11" t="s">
        <v>15</v>
      </c>
    </row>
    <row r="161" spans="1:11" x14ac:dyDescent="0.2">
      <c r="A161" s="11" t="s">
        <v>32</v>
      </c>
      <c r="B161" s="20"/>
      <c r="C161" s="11" t="s">
        <v>15</v>
      </c>
      <c r="D161" s="21">
        <v>6078.4</v>
      </c>
      <c r="E161" s="11" t="s">
        <v>15</v>
      </c>
      <c r="F161" s="21">
        <v>10179.64</v>
      </c>
      <c r="G161" s="22" t="s">
        <v>15</v>
      </c>
      <c r="H161" s="21">
        <v>314.83</v>
      </c>
      <c r="I161" s="22" t="s">
        <v>15</v>
      </c>
      <c r="J161" s="23">
        <f t="shared" si="19"/>
        <v>16572.87</v>
      </c>
      <c r="K161" s="11" t="s">
        <v>15</v>
      </c>
    </row>
    <row r="162" spans="1:11" x14ac:dyDescent="0.2">
      <c r="A162" s="11" t="s">
        <v>33</v>
      </c>
      <c r="B162" s="20"/>
      <c r="C162" s="11" t="s">
        <v>15</v>
      </c>
      <c r="D162" s="21">
        <v>6078.4</v>
      </c>
      <c r="E162" s="11" t="s">
        <v>15</v>
      </c>
      <c r="F162" s="21">
        <v>10179.64</v>
      </c>
      <c r="G162" s="22" t="s">
        <v>15</v>
      </c>
      <c r="H162" s="21">
        <v>314.83</v>
      </c>
      <c r="I162" s="22" t="s">
        <v>15</v>
      </c>
      <c r="J162" s="23">
        <f t="shared" si="19"/>
        <v>16572.87</v>
      </c>
      <c r="K162" s="11" t="s">
        <v>15</v>
      </c>
    </row>
    <row r="163" spans="1:11" x14ac:dyDescent="0.2">
      <c r="A163" s="11" t="s">
        <v>34</v>
      </c>
      <c r="B163" s="20"/>
      <c r="C163" s="11" t="s">
        <v>15</v>
      </c>
      <c r="D163" s="21">
        <v>6078.4</v>
      </c>
      <c r="E163" s="11" t="s">
        <v>15</v>
      </c>
      <c r="F163" s="21">
        <v>10179.64</v>
      </c>
      <c r="G163" s="22" t="s">
        <v>15</v>
      </c>
      <c r="H163" s="21">
        <v>0</v>
      </c>
      <c r="I163" s="22" t="s">
        <v>15</v>
      </c>
      <c r="J163" s="23">
        <f t="shared" si="19"/>
        <v>16258.039999999999</v>
      </c>
      <c r="K163" s="11" t="s">
        <v>15</v>
      </c>
    </row>
    <row r="164" spans="1:11" x14ac:dyDescent="0.2">
      <c r="A164" s="11"/>
      <c r="B164" s="20"/>
      <c r="C164" s="11" t="s">
        <v>15</v>
      </c>
      <c r="D164" s="21"/>
      <c r="E164" s="11" t="s">
        <v>15</v>
      </c>
      <c r="F164" s="21"/>
      <c r="G164" s="22" t="s">
        <v>15</v>
      </c>
      <c r="H164" s="21"/>
      <c r="I164" s="22" t="s">
        <v>15</v>
      </c>
      <c r="J164" s="23">
        <f t="shared" si="19"/>
        <v>0</v>
      </c>
      <c r="K164" s="11" t="s">
        <v>15</v>
      </c>
    </row>
    <row r="165" spans="1:11" x14ac:dyDescent="0.2">
      <c r="A165" s="25"/>
      <c r="B165" s="25" t="s">
        <v>28</v>
      </c>
      <c r="C165" s="26" t="s">
        <v>15</v>
      </c>
      <c r="D165" s="27">
        <f>SUM(D159:D164)</f>
        <v>24317.42</v>
      </c>
      <c r="E165" s="26" t="s">
        <v>15</v>
      </c>
      <c r="F165" s="27">
        <f>SUM(F159:F164)</f>
        <v>55783.759999999995</v>
      </c>
      <c r="G165" s="28" t="s">
        <v>15</v>
      </c>
      <c r="H165" s="27">
        <f>SUM(H159:H164)</f>
        <v>1670.6699999999998</v>
      </c>
      <c r="I165" s="28" t="s">
        <v>15</v>
      </c>
      <c r="J165" s="27">
        <f>SUM(D165:I165)</f>
        <v>81771.849999999991</v>
      </c>
      <c r="K165" s="11" t="s">
        <v>15</v>
      </c>
    </row>
    <row r="166" spans="1:11" x14ac:dyDescent="0.2">
      <c r="A166" s="19" t="s">
        <v>54</v>
      </c>
      <c r="B166" s="31">
        <v>759</v>
      </c>
      <c r="C166" s="11" t="s">
        <v>15</v>
      </c>
      <c r="D166" s="29"/>
      <c r="E166" s="11" t="s">
        <v>15</v>
      </c>
      <c r="F166" s="29"/>
      <c r="G166" s="22" t="s">
        <v>15</v>
      </c>
      <c r="H166" s="29"/>
      <c r="I166" s="22" t="s">
        <v>15</v>
      </c>
      <c r="J166" s="23"/>
      <c r="K166" s="11" t="s">
        <v>15</v>
      </c>
    </row>
    <row r="167" spans="1:11" x14ac:dyDescent="0.2">
      <c r="A167" s="11" t="s">
        <v>30</v>
      </c>
      <c r="B167" s="20"/>
      <c r="C167" s="11" t="s">
        <v>15</v>
      </c>
      <c r="D167" s="21"/>
      <c r="E167" s="11" t="s">
        <v>15</v>
      </c>
      <c r="F167" s="21"/>
      <c r="G167" s="22" t="s">
        <v>15</v>
      </c>
      <c r="H167" s="21">
        <v>993.07</v>
      </c>
      <c r="I167" s="22" t="s">
        <v>15</v>
      </c>
      <c r="J167" s="23">
        <f t="shared" ref="J167:J172" si="20">SUM(D167:H167)</f>
        <v>993.07</v>
      </c>
      <c r="K167" s="11" t="s">
        <v>15</v>
      </c>
    </row>
    <row r="168" spans="1:11" x14ac:dyDescent="0.2">
      <c r="A168" s="11" t="s">
        <v>31</v>
      </c>
      <c r="B168" s="20"/>
      <c r="C168" s="11" t="s">
        <v>15</v>
      </c>
      <c r="D168" s="21">
        <v>7047.94</v>
      </c>
      <c r="E168" s="11" t="s">
        <v>15</v>
      </c>
      <c r="F168" s="21">
        <v>23081.7</v>
      </c>
      <c r="G168" s="22" t="s">
        <v>15</v>
      </c>
      <c r="H168" s="21">
        <v>861.29</v>
      </c>
      <c r="I168" s="22" t="s">
        <v>15</v>
      </c>
      <c r="J168" s="23">
        <f t="shared" si="20"/>
        <v>30990.93</v>
      </c>
      <c r="K168" s="11" t="s">
        <v>15</v>
      </c>
    </row>
    <row r="169" spans="1:11" x14ac:dyDescent="0.2">
      <c r="A169" s="11" t="s">
        <v>32</v>
      </c>
      <c r="B169" s="20"/>
      <c r="C169" s="11" t="s">
        <v>15</v>
      </c>
      <c r="D169" s="21">
        <v>7043.52</v>
      </c>
      <c r="E169" s="11" t="s">
        <v>15</v>
      </c>
      <c r="F169" s="21">
        <v>8150.2</v>
      </c>
      <c r="G169" s="22" t="s">
        <v>15</v>
      </c>
      <c r="H169" s="21">
        <v>667.56</v>
      </c>
      <c r="I169" s="22" t="s">
        <v>15</v>
      </c>
      <c r="J169" s="23">
        <f t="shared" si="20"/>
        <v>15861.28</v>
      </c>
      <c r="K169" s="11" t="s">
        <v>15</v>
      </c>
    </row>
    <row r="170" spans="1:11" x14ac:dyDescent="0.2">
      <c r="A170" s="11" t="s">
        <v>33</v>
      </c>
      <c r="B170" s="20"/>
      <c r="C170" s="11" t="s">
        <v>15</v>
      </c>
      <c r="D170" s="21">
        <v>7043.52</v>
      </c>
      <c r="E170" s="11" t="s">
        <v>15</v>
      </c>
      <c r="F170" s="21">
        <v>8150.2</v>
      </c>
      <c r="G170" s="22" t="s">
        <v>15</v>
      </c>
      <c r="H170" s="21">
        <v>667.56</v>
      </c>
      <c r="I170" s="22" t="s">
        <v>15</v>
      </c>
      <c r="J170" s="23">
        <f t="shared" si="20"/>
        <v>15861.28</v>
      </c>
      <c r="K170" s="11" t="s">
        <v>15</v>
      </c>
    </row>
    <row r="171" spans="1:11" x14ac:dyDescent="0.2">
      <c r="A171" s="11" t="s">
        <v>34</v>
      </c>
      <c r="B171" s="20"/>
      <c r="C171" s="11" t="s">
        <v>15</v>
      </c>
      <c r="D171" s="21">
        <v>7043.52</v>
      </c>
      <c r="E171" s="11" t="s">
        <v>15</v>
      </c>
      <c r="F171" s="21">
        <v>8150.2</v>
      </c>
      <c r="G171" s="22" t="s">
        <v>15</v>
      </c>
      <c r="H171" s="21">
        <v>0</v>
      </c>
      <c r="I171" s="22" t="s">
        <v>15</v>
      </c>
      <c r="J171" s="23">
        <f t="shared" si="20"/>
        <v>15193.720000000001</v>
      </c>
      <c r="K171" s="11" t="s">
        <v>15</v>
      </c>
    </row>
    <row r="172" spans="1:11" x14ac:dyDescent="0.2">
      <c r="A172" s="11"/>
      <c r="B172" s="20"/>
      <c r="C172" s="11" t="s">
        <v>15</v>
      </c>
      <c r="D172" s="21"/>
      <c r="E172" s="11" t="s">
        <v>15</v>
      </c>
      <c r="F172" s="21"/>
      <c r="G172" s="22" t="s">
        <v>15</v>
      </c>
      <c r="H172" s="21"/>
      <c r="I172" s="22" t="s">
        <v>15</v>
      </c>
      <c r="J172" s="23">
        <f t="shared" si="20"/>
        <v>0</v>
      </c>
      <c r="K172" s="11" t="s">
        <v>15</v>
      </c>
    </row>
    <row r="173" spans="1:11" x14ac:dyDescent="0.2">
      <c r="A173" s="25"/>
      <c r="B173" s="25" t="s">
        <v>28</v>
      </c>
      <c r="C173" s="26" t="s">
        <v>15</v>
      </c>
      <c r="D173" s="27">
        <f>SUM(D167:D172)</f>
        <v>28178.5</v>
      </c>
      <c r="E173" s="26" t="s">
        <v>15</v>
      </c>
      <c r="F173" s="27">
        <f>SUM(F167:F172)</f>
        <v>47532.299999999996</v>
      </c>
      <c r="G173" s="28" t="s">
        <v>15</v>
      </c>
      <c r="H173" s="27">
        <f>SUM(H167:H172)</f>
        <v>3189.48</v>
      </c>
      <c r="I173" s="28" t="s">
        <v>15</v>
      </c>
      <c r="J173" s="27">
        <f>SUM(D173:I173)</f>
        <v>78900.279999999984</v>
      </c>
      <c r="K173" s="11" t="s">
        <v>15</v>
      </c>
    </row>
    <row r="174" spans="1:11" x14ac:dyDescent="0.2">
      <c r="A174" s="19" t="s">
        <v>55</v>
      </c>
      <c r="B174" s="20">
        <v>178</v>
      </c>
      <c r="C174" s="11" t="s">
        <v>15</v>
      </c>
      <c r="D174" s="29"/>
      <c r="E174" s="11" t="s">
        <v>15</v>
      </c>
      <c r="F174" s="29"/>
      <c r="G174" s="22" t="s">
        <v>15</v>
      </c>
      <c r="H174" s="29"/>
      <c r="I174" s="22" t="s">
        <v>15</v>
      </c>
      <c r="J174" s="23"/>
      <c r="K174" s="11" t="s">
        <v>15</v>
      </c>
    </row>
    <row r="175" spans="1:11" x14ac:dyDescent="0.2">
      <c r="A175" s="11" t="s">
        <v>30</v>
      </c>
      <c r="B175" s="20"/>
      <c r="C175" s="11" t="s">
        <v>15</v>
      </c>
      <c r="D175" s="21"/>
      <c r="E175" s="11" t="s">
        <v>15</v>
      </c>
      <c r="F175" s="21"/>
      <c r="G175" s="22" t="s">
        <v>15</v>
      </c>
      <c r="H175" s="21">
        <v>156.47</v>
      </c>
      <c r="I175" s="22" t="s">
        <v>15</v>
      </c>
      <c r="J175" s="23">
        <f t="shared" ref="J175:J180" si="21">SUM(D175:H175)</f>
        <v>156.47</v>
      </c>
      <c r="K175" s="11" t="s">
        <v>15</v>
      </c>
    </row>
    <row r="176" spans="1:11" x14ac:dyDescent="0.2">
      <c r="A176" s="11" t="s">
        <v>31</v>
      </c>
      <c r="B176" s="20"/>
      <c r="C176" s="11" t="s">
        <v>15</v>
      </c>
      <c r="D176" s="21">
        <v>1652.88</v>
      </c>
      <c r="E176" s="11" t="s">
        <v>15</v>
      </c>
      <c r="F176" s="21">
        <v>14784.09</v>
      </c>
      <c r="G176" s="22" t="s">
        <v>15</v>
      </c>
      <c r="H176" s="21">
        <v>126.43</v>
      </c>
      <c r="I176" s="22" t="s">
        <v>15</v>
      </c>
      <c r="J176" s="23">
        <f t="shared" si="21"/>
        <v>16563.400000000001</v>
      </c>
      <c r="K176" s="11" t="s">
        <v>15</v>
      </c>
    </row>
    <row r="177" spans="1:11" x14ac:dyDescent="0.2">
      <c r="A177" s="11" t="s">
        <v>32</v>
      </c>
      <c r="B177" s="20"/>
      <c r="C177" s="11" t="s">
        <v>15</v>
      </c>
      <c r="D177" s="21">
        <v>1651.84</v>
      </c>
      <c r="E177" s="11" t="s">
        <v>15</v>
      </c>
      <c r="F177" s="21">
        <v>2766.38</v>
      </c>
      <c r="G177" s="22" t="s">
        <v>15</v>
      </c>
      <c r="H177" s="21">
        <v>85.56</v>
      </c>
      <c r="I177" s="22" t="s">
        <v>15</v>
      </c>
      <c r="J177" s="23">
        <f t="shared" si="21"/>
        <v>4503.7800000000007</v>
      </c>
      <c r="K177" s="11" t="s">
        <v>15</v>
      </c>
    </row>
    <row r="178" spans="1:11" x14ac:dyDescent="0.2">
      <c r="A178" s="11" t="s">
        <v>33</v>
      </c>
      <c r="B178" s="20"/>
      <c r="C178" s="11" t="s">
        <v>15</v>
      </c>
      <c r="D178" s="21">
        <v>1651.84</v>
      </c>
      <c r="E178" s="11" t="s">
        <v>15</v>
      </c>
      <c r="F178" s="21">
        <v>2766.38</v>
      </c>
      <c r="G178" s="22" t="s">
        <v>15</v>
      </c>
      <c r="H178" s="21">
        <v>85.56</v>
      </c>
      <c r="I178" s="22" t="s">
        <v>15</v>
      </c>
      <c r="J178" s="23">
        <f t="shared" si="21"/>
        <v>4503.7800000000007</v>
      </c>
      <c r="K178" s="11" t="s">
        <v>15</v>
      </c>
    </row>
    <row r="179" spans="1:11" x14ac:dyDescent="0.2">
      <c r="A179" s="11" t="s">
        <v>34</v>
      </c>
      <c r="B179" s="20"/>
      <c r="C179" s="11" t="s">
        <v>15</v>
      </c>
      <c r="D179" s="21">
        <v>1651.84</v>
      </c>
      <c r="E179" s="11" t="s">
        <v>15</v>
      </c>
      <c r="F179" s="21">
        <v>2766.38</v>
      </c>
      <c r="G179" s="22" t="s">
        <v>15</v>
      </c>
      <c r="H179" s="21">
        <v>0</v>
      </c>
      <c r="I179" s="22" t="s">
        <v>15</v>
      </c>
      <c r="J179" s="23">
        <f t="shared" si="21"/>
        <v>4418.22</v>
      </c>
      <c r="K179" s="11" t="s">
        <v>15</v>
      </c>
    </row>
    <row r="180" spans="1:11" x14ac:dyDescent="0.2">
      <c r="A180" s="11"/>
      <c r="B180" s="20"/>
      <c r="C180" s="11" t="s">
        <v>15</v>
      </c>
      <c r="D180" s="21"/>
      <c r="E180" s="11" t="s">
        <v>15</v>
      </c>
      <c r="F180" s="21"/>
      <c r="G180" s="22" t="s">
        <v>15</v>
      </c>
      <c r="H180" s="21"/>
      <c r="I180" s="22" t="s">
        <v>15</v>
      </c>
      <c r="J180" s="23">
        <f t="shared" si="21"/>
        <v>0</v>
      </c>
      <c r="K180" s="11" t="s">
        <v>15</v>
      </c>
    </row>
    <row r="181" spans="1:11" x14ac:dyDescent="0.2">
      <c r="A181" s="25"/>
      <c r="B181" s="25" t="s">
        <v>28</v>
      </c>
      <c r="C181" s="26" t="s">
        <v>15</v>
      </c>
      <c r="D181" s="27">
        <f>SUM(D175:D180)</f>
        <v>6608.4000000000005</v>
      </c>
      <c r="E181" s="26" t="s">
        <v>15</v>
      </c>
      <c r="F181" s="27">
        <f>SUM(F175:F180)</f>
        <v>23083.230000000003</v>
      </c>
      <c r="G181" s="28" t="s">
        <v>15</v>
      </c>
      <c r="H181" s="27">
        <f>SUM(H175:H180)</f>
        <v>454.02</v>
      </c>
      <c r="I181" s="28" t="s">
        <v>15</v>
      </c>
      <c r="J181" s="27">
        <f>SUM(D181:I181)</f>
        <v>30145.650000000005</v>
      </c>
      <c r="K181" s="11" t="s">
        <v>15</v>
      </c>
    </row>
    <row r="182" spans="1:11" x14ac:dyDescent="0.2">
      <c r="A182" s="19" t="s">
        <v>56</v>
      </c>
      <c r="B182" s="20">
        <v>737</v>
      </c>
      <c r="C182" s="11" t="s">
        <v>15</v>
      </c>
      <c r="D182" s="29"/>
      <c r="E182" s="11" t="s">
        <v>15</v>
      </c>
      <c r="F182" s="29"/>
      <c r="G182" s="22" t="s">
        <v>15</v>
      </c>
      <c r="H182" s="29"/>
      <c r="I182" s="22" t="s">
        <v>15</v>
      </c>
      <c r="J182" s="23"/>
      <c r="K182" s="11" t="s">
        <v>15</v>
      </c>
    </row>
    <row r="183" spans="1:11" x14ac:dyDescent="0.2">
      <c r="A183" s="11" t="s">
        <v>30</v>
      </c>
      <c r="B183" s="20"/>
      <c r="C183" s="11" t="s">
        <v>15</v>
      </c>
      <c r="D183" s="21"/>
      <c r="E183" s="11" t="s">
        <v>15</v>
      </c>
      <c r="F183" s="21"/>
      <c r="G183" s="22" t="s">
        <v>15</v>
      </c>
      <c r="H183" s="21">
        <v>902.06</v>
      </c>
      <c r="I183" s="22" t="s">
        <v>15</v>
      </c>
      <c r="J183" s="23">
        <f t="shared" ref="J183:J188" si="22">SUM(D183:H183)</f>
        <v>902.06</v>
      </c>
      <c r="K183" s="11" t="s">
        <v>15</v>
      </c>
    </row>
    <row r="184" spans="1:11" x14ac:dyDescent="0.2">
      <c r="A184" s="11" t="s">
        <v>31</v>
      </c>
      <c r="B184" s="20"/>
      <c r="C184" s="11" t="s">
        <v>15</v>
      </c>
      <c r="D184" s="21">
        <v>6843.65</v>
      </c>
      <c r="E184" s="11" t="s">
        <v>15</v>
      </c>
      <c r="F184" s="21">
        <v>27182.28</v>
      </c>
      <c r="G184" s="22" t="s">
        <v>15</v>
      </c>
      <c r="H184" s="21">
        <v>820.47</v>
      </c>
      <c r="I184" s="22" t="s">
        <v>15</v>
      </c>
      <c r="J184" s="23">
        <f t="shared" si="22"/>
        <v>34846.400000000001</v>
      </c>
      <c r="K184" s="11" t="s">
        <v>15</v>
      </c>
    </row>
    <row r="185" spans="1:11" x14ac:dyDescent="0.2">
      <c r="A185" s="11" t="s">
        <v>32</v>
      </c>
      <c r="B185" s="20"/>
      <c r="C185" s="11" t="s">
        <v>15</v>
      </c>
      <c r="D185" s="21">
        <v>6839.37</v>
      </c>
      <c r="E185" s="11" t="s">
        <v>15</v>
      </c>
      <c r="F185" s="21">
        <v>12355.47</v>
      </c>
      <c r="G185" s="22" t="s">
        <v>15</v>
      </c>
      <c r="H185" s="21">
        <v>605.91999999999996</v>
      </c>
      <c r="I185" s="22" t="s">
        <v>15</v>
      </c>
      <c r="J185" s="23">
        <f t="shared" si="22"/>
        <v>19800.759999999998</v>
      </c>
      <c r="K185" s="11" t="s">
        <v>15</v>
      </c>
    </row>
    <row r="186" spans="1:11" x14ac:dyDescent="0.2">
      <c r="A186" s="11" t="s">
        <v>33</v>
      </c>
      <c r="B186" s="20"/>
      <c r="C186" s="11" t="s">
        <v>15</v>
      </c>
      <c r="D186" s="21">
        <v>6839.37</v>
      </c>
      <c r="E186" s="11" t="s">
        <v>15</v>
      </c>
      <c r="F186" s="21">
        <v>12355.47</v>
      </c>
      <c r="G186" s="22" t="s">
        <v>15</v>
      </c>
      <c r="H186" s="21">
        <v>605.91999999999996</v>
      </c>
      <c r="I186" s="22" t="s">
        <v>15</v>
      </c>
      <c r="J186" s="23">
        <f t="shared" si="22"/>
        <v>19800.759999999998</v>
      </c>
      <c r="K186" s="11" t="s">
        <v>15</v>
      </c>
    </row>
    <row r="187" spans="1:11" x14ac:dyDescent="0.2">
      <c r="A187" s="11" t="s">
        <v>34</v>
      </c>
      <c r="B187" s="20"/>
      <c r="C187" s="11" t="s">
        <v>15</v>
      </c>
      <c r="D187" s="21">
        <v>6839.37</v>
      </c>
      <c r="E187" s="11" t="s">
        <v>15</v>
      </c>
      <c r="F187" s="21">
        <v>12355.47</v>
      </c>
      <c r="G187" s="22" t="s">
        <v>15</v>
      </c>
      <c r="H187" s="21">
        <v>0</v>
      </c>
      <c r="I187" s="22" t="s">
        <v>15</v>
      </c>
      <c r="J187" s="23">
        <f t="shared" si="22"/>
        <v>19194.84</v>
      </c>
      <c r="K187" s="11" t="s">
        <v>15</v>
      </c>
    </row>
    <row r="188" spans="1:11" x14ac:dyDescent="0.2">
      <c r="A188" s="11"/>
      <c r="B188" s="20"/>
      <c r="C188" s="11" t="s">
        <v>15</v>
      </c>
      <c r="D188" s="21"/>
      <c r="E188" s="11" t="s">
        <v>15</v>
      </c>
      <c r="F188" s="21"/>
      <c r="G188" s="22" t="s">
        <v>15</v>
      </c>
      <c r="H188" s="21"/>
      <c r="I188" s="22" t="s">
        <v>15</v>
      </c>
      <c r="J188" s="23">
        <f t="shared" si="22"/>
        <v>0</v>
      </c>
      <c r="K188" s="11" t="s">
        <v>15</v>
      </c>
    </row>
    <row r="189" spans="1:11" x14ac:dyDescent="0.2">
      <c r="A189" s="25"/>
      <c r="B189" s="25" t="s">
        <v>28</v>
      </c>
      <c r="C189" s="26" t="s">
        <v>15</v>
      </c>
      <c r="D189" s="27">
        <f>SUM(D183:D188)</f>
        <v>27361.759999999998</v>
      </c>
      <c r="E189" s="26" t="s">
        <v>15</v>
      </c>
      <c r="F189" s="27">
        <f>SUM(F183:F188)</f>
        <v>64248.69</v>
      </c>
      <c r="G189" s="28" t="s">
        <v>15</v>
      </c>
      <c r="H189" s="27">
        <f>SUM(H183:H188)</f>
        <v>2934.37</v>
      </c>
      <c r="I189" s="28" t="s">
        <v>15</v>
      </c>
      <c r="J189" s="27">
        <f>SUM(D189:I189)</f>
        <v>94544.819999999992</v>
      </c>
      <c r="K189" s="11" t="s">
        <v>15</v>
      </c>
    </row>
    <row r="190" spans="1:11" x14ac:dyDescent="0.2">
      <c r="A190" s="19" t="s">
        <v>57</v>
      </c>
      <c r="B190" s="20">
        <v>97</v>
      </c>
      <c r="C190" s="11" t="s">
        <v>15</v>
      </c>
      <c r="D190" s="29"/>
      <c r="E190" s="11" t="s">
        <v>15</v>
      </c>
      <c r="F190" s="29"/>
      <c r="G190" s="22" t="s">
        <v>15</v>
      </c>
      <c r="H190" s="29"/>
      <c r="I190" s="22" t="s">
        <v>15</v>
      </c>
      <c r="J190" s="23"/>
      <c r="K190" s="11" t="s">
        <v>15</v>
      </c>
    </row>
    <row r="191" spans="1:11" x14ac:dyDescent="0.2">
      <c r="A191" s="11" t="s">
        <v>30</v>
      </c>
      <c r="B191" s="20"/>
      <c r="C191" s="11" t="s">
        <v>15</v>
      </c>
      <c r="D191" s="21"/>
      <c r="E191" s="11" t="s">
        <v>15</v>
      </c>
      <c r="F191" s="21"/>
      <c r="G191" s="22" t="s">
        <v>15</v>
      </c>
      <c r="H191" s="21">
        <v>191.8</v>
      </c>
      <c r="I191" s="22" t="s">
        <v>15</v>
      </c>
      <c r="J191" s="23">
        <f t="shared" ref="J191:J196" si="23">SUM(D191:H191)</f>
        <v>191.8</v>
      </c>
      <c r="K191" s="11" t="s">
        <v>15</v>
      </c>
    </row>
    <row r="192" spans="1:11" x14ac:dyDescent="0.2">
      <c r="A192" s="11" t="s">
        <v>31</v>
      </c>
      <c r="B192" s="20"/>
      <c r="C192" s="11" t="s">
        <v>15</v>
      </c>
      <c r="D192" s="21">
        <v>900.73</v>
      </c>
      <c r="E192" s="11" t="s">
        <v>15</v>
      </c>
      <c r="F192" s="21">
        <v>12830.45</v>
      </c>
      <c r="G192" s="22" t="s">
        <v>15</v>
      </c>
      <c r="H192" s="21">
        <v>159.72999999999999</v>
      </c>
      <c r="I192" s="22" t="s">
        <v>15</v>
      </c>
      <c r="J192" s="23">
        <f t="shared" si="23"/>
        <v>13890.91</v>
      </c>
      <c r="K192" s="11" t="s">
        <v>15</v>
      </c>
    </row>
    <row r="193" spans="1:11" x14ac:dyDescent="0.2">
      <c r="A193" s="11" t="s">
        <v>32</v>
      </c>
      <c r="B193" s="20"/>
      <c r="C193" s="11" t="s">
        <v>15</v>
      </c>
      <c r="D193" s="21">
        <v>900.15</v>
      </c>
      <c r="E193" s="11" t="s">
        <v>15</v>
      </c>
      <c r="F193" s="21">
        <v>801.69</v>
      </c>
      <c r="G193" s="22" t="s">
        <v>15</v>
      </c>
      <c r="H193" s="21">
        <v>110.31</v>
      </c>
      <c r="I193" s="22" t="s">
        <v>15</v>
      </c>
      <c r="J193" s="23">
        <f t="shared" si="23"/>
        <v>1812.15</v>
      </c>
      <c r="K193" s="11" t="s">
        <v>15</v>
      </c>
    </row>
    <row r="194" spans="1:11" x14ac:dyDescent="0.2">
      <c r="A194" s="11" t="s">
        <v>33</v>
      </c>
      <c r="B194" s="20"/>
      <c r="C194" s="11" t="s">
        <v>15</v>
      </c>
      <c r="D194" s="21">
        <v>900.15</v>
      </c>
      <c r="E194" s="11" t="s">
        <v>15</v>
      </c>
      <c r="F194" s="21">
        <v>801.69</v>
      </c>
      <c r="G194" s="22" t="s">
        <v>15</v>
      </c>
      <c r="H194" s="21">
        <v>110.31</v>
      </c>
      <c r="I194" s="22" t="s">
        <v>15</v>
      </c>
      <c r="J194" s="23">
        <f t="shared" si="23"/>
        <v>1812.15</v>
      </c>
      <c r="K194" s="11" t="s">
        <v>15</v>
      </c>
    </row>
    <row r="195" spans="1:11" x14ac:dyDescent="0.2">
      <c r="A195" s="11" t="s">
        <v>34</v>
      </c>
      <c r="B195" s="20"/>
      <c r="C195" s="11" t="s">
        <v>15</v>
      </c>
      <c r="D195" s="21">
        <v>900.15</v>
      </c>
      <c r="E195" s="11" t="s">
        <v>15</v>
      </c>
      <c r="F195" s="21">
        <v>801.69</v>
      </c>
      <c r="G195" s="22" t="s">
        <v>15</v>
      </c>
      <c r="H195" s="21">
        <v>0</v>
      </c>
      <c r="I195" s="22" t="s">
        <v>15</v>
      </c>
      <c r="J195" s="23">
        <f t="shared" si="23"/>
        <v>1701.8400000000001</v>
      </c>
      <c r="K195" s="11" t="s">
        <v>15</v>
      </c>
    </row>
    <row r="196" spans="1:11" x14ac:dyDescent="0.2">
      <c r="A196" s="11"/>
      <c r="B196" s="20"/>
      <c r="C196" s="11" t="s">
        <v>15</v>
      </c>
      <c r="D196" s="21"/>
      <c r="E196" s="11" t="s">
        <v>15</v>
      </c>
      <c r="F196" s="21"/>
      <c r="G196" s="22" t="s">
        <v>15</v>
      </c>
      <c r="H196" s="21"/>
      <c r="I196" s="22" t="s">
        <v>15</v>
      </c>
      <c r="J196" s="23">
        <f t="shared" si="23"/>
        <v>0</v>
      </c>
      <c r="K196" s="11" t="s">
        <v>15</v>
      </c>
    </row>
    <row r="197" spans="1:11" x14ac:dyDescent="0.2">
      <c r="A197" s="25"/>
      <c r="B197" s="25" t="s">
        <v>28</v>
      </c>
      <c r="C197" s="26" t="s">
        <v>15</v>
      </c>
      <c r="D197" s="27">
        <f>SUM(D191:D196)</f>
        <v>3601.1800000000003</v>
      </c>
      <c r="E197" s="26" t="s">
        <v>15</v>
      </c>
      <c r="F197" s="27">
        <f>SUM(F191:F196)</f>
        <v>15235.520000000002</v>
      </c>
      <c r="G197" s="28" t="s">
        <v>15</v>
      </c>
      <c r="H197" s="27">
        <f>SUM(H191:H196)</f>
        <v>572.15</v>
      </c>
      <c r="I197" s="28" t="s">
        <v>15</v>
      </c>
      <c r="J197" s="27">
        <f>SUM(D197:I197)</f>
        <v>19408.850000000006</v>
      </c>
      <c r="K197" s="11" t="s">
        <v>15</v>
      </c>
    </row>
    <row r="198" spans="1:11" x14ac:dyDescent="0.2">
      <c r="A198" s="19" t="s">
        <v>58</v>
      </c>
      <c r="B198" s="20">
        <v>6114</v>
      </c>
      <c r="C198" s="11" t="s">
        <v>15</v>
      </c>
      <c r="D198" s="29"/>
      <c r="E198" s="11" t="s">
        <v>15</v>
      </c>
      <c r="F198" s="29"/>
      <c r="G198" s="22" t="s">
        <v>15</v>
      </c>
      <c r="H198" s="29"/>
      <c r="I198" s="22" t="s">
        <v>15</v>
      </c>
      <c r="J198" s="23"/>
      <c r="K198" s="11" t="s">
        <v>15</v>
      </c>
    </row>
    <row r="199" spans="1:11" x14ac:dyDescent="0.2">
      <c r="A199" s="11" t="s">
        <v>30</v>
      </c>
      <c r="B199" s="20"/>
      <c r="C199" s="11" t="s">
        <v>15</v>
      </c>
      <c r="D199" s="21"/>
      <c r="E199" s="11" t="s">
        <v>15</v>
      </c>
      <c r="F199" s="21"/>
      <c r="G199" s="22" t="s">
        <v>15</v>
      </c>
      <c r="H199" s="21">
        <v>17201.86</v>
      </c>
      <c r="I199" s="22" t="s">
        <v>15</v>
      </c>
      <c r="J199" s="23">
        <f t="shared" ref="J199:J204" si="24">SUM(D199:H199)</f>
        <v>17201.86</v>
      </c>
      <c r="K199" s="11" t="s">
        <v>15</v>
      </c>
    </row>
    <row r="200" spans="1:11" x14ac:dyDescent="0.2">
      <c r="A200" s="11" t="s">
        <v>31</v>
      </c>
      <c r="B200" s="20"/>
      <c r="C200" s="11" t="s">
        <v>15</v>
      </c>
      <c r="D200" s="21">
        <v>56773.54</v>
      </c>
      <c r="E200" s="11" t="s">
        <v>15</v>
      </c>
      <c r="F200" s="21">
        <v>90597.88</v>
      </c>
      <c r="G200" s="22" t="s">
        <v>15</v>
      </c>
      <c r="H200" s="21">
        <v>9179.67</v>
      </c>
      <c r="I200" s="22" t="s">
        <v>15</v>
      </c>
      <c r="J200" s="23">
        <f t="shared" si="24"/>
        <v>156551.09000000003</v>
      </c>
      <c r="K200" s="11" t="s">
        <v>15</v>
      </c>
    </row>
    <row r="201" spans="1:11" x14ac:dyDescent="0.2">
      <c r="A201" s="11" t="s">
        <v>32</v>
      </c>
      <c r="B201" s="20"/>
      <c r="C201" s="11" t="s">
        <v>15</v>
      </c>
      <c r="D201" s="21">
        <v>56737.94</v>
      </c>
      <c r="E201" s="11" t="s">
        <v>15</v>
      </c>
      <c r="F201" s="21">
        <v>75154.789999999994</v>
      </c>
      <c r="G201" s="22" t="s">
        <v>15</v>
      </c>
      <c r="H201" s="21">
        <v>11596.32</v>
      </c>
      <c r="I201" s="22" t="s">
        <v>15</v>
      </c>
      <c r="J201" s="23">
        <f t="shared" si="24"/>
        <v>143489.04999999999</v>
      </c>
      <c r="K201" s="11" t="s">
        <v>15</v>
      </c>
    </row>
    <row r="202" spans="1:11" x14ac:dyDescent="0.2">
      <c r="A202" s="11" t="s">
        <v>33</v>
      </c>
      <c r="B202" s="20"/>
      <c r="C202" s="11" t="s">
        <v>15</v>
      </c>
      <c r="D202" s="21">
        <v>56737.94</v>
      </c>
      <c r="E202" s="11" t="s">
        <v>15</v>
      </c>
      <c r="F202" s="21">
        <v>75154.789999999994</v>
      </c>
      <c r="G202" s="22" t="s">
        <v>15</v>
      </c>
      <c r="H202" s="21">
        <v>11596.32</v>
      </c>
      <c r="I202" s="22" t="s">
        <v>15</v>
      </c>
      <c r="J202" s="23">
        <f t="shared" si="24"/>
        <v>143489.04999999999</v>
      </c>
      <c r="K202" s="11" t="s">
        <v>15</v>
      </c>
    </row>
    <row r="203" spans="1:11" x14ac:dyDescent="0.2">
      <c r="A203" s="11" t="s">
        <v>34</v>
      </c>
      <c r="B203" s="20"/>
      <c r="C203" s="11" t="s">
        <v>15</v>
      </c>
      <c r="D203" s="21">
        <v>56737.94</v>
      </c>
      <c r="E203" s="11" t="s">
        <v>15</v>
      </c>
      <c r="F203" s="21">
        <v>75154.789999999994</v>
      </c>
      <c r="G203" s="22" t="s">
        <v>15</v>
      </c>
      <c r="H203" s="21">
        <v>0</v>
      </c>
      <c r="I203" s="22" t="s">
        <v>15</v>
      </c>
      <c r="J203" s="23">
        <f t="shared" si="24"/>
        <v>131892.72999999998</v>
      </c>
      <c r="K203" s="11" t="s">
        <v>15</v>
      </c>
    </row>
    <row r="204" spans="1:11" x14ac:dyDescent="0.2">
      <c r="A204" s="11"/>
      <c r="B204" s="20"/>
      <c r="C204" s="11" t="s">
        <v>15</v>
      </c>
      <c r="D204" s="21"/>
      <c r="E204" s="11" t="s">
        <v>15</v>
      </c>
      <c r="F204" s="21"/>
      <c r="G204" s="22" t="s">
        <v>15</v>
      </c>
      <c r="H204" s="21"/>
      <c r="I204" s="22" t="s">
        <v>15</v>
      </c>
      <c r="J204" s="23">
        <f t="shared" si="24"/>
        <v>0</v>
      </c>
      <c r="K204" s="11" t="s">
        <v>15</v>
      </c>
    </row>
    <row r="205" spans="1:11" x14ac:dyDescent="0.2">
      <c r="A205" s="25"/>
      <c r="B205" s="25" t="s">
        <v>28</v>
      </c>
      <c r="C205" s="26" t="s">
        <v>15</v>
      </c>
      <c r="D205" s="27">
        <f>SUM(D199:D204)</f>
        <v>226987.36000000002</v>
      </c>
      <c r="E205" s="26" t="s">
        <v>15</v>
      </c>
      <c r="F205" s="27">
        <f>SUM(F199:F204)</f>
        <v>316062.24999999994</v>
      </c>
      <c r="G205" s="28" t="s">
        <v>15</v>
      </c>
      <c r="H205" s="27">
        <f>SUM(H199:H204)</f>
        <v>49574.17</v>
      </c>
      <c r="I205" s="28" t="s">
        <v>15</v>
      </c>
      <c r="J205" s="27">
        <f>SUM(D205:I205)</f>
        <v>592623.78</v>
      </c>
      <c r="K205" s="11" t="s">
        <v>15</v>
      </c>
    </row>
    <row r="206" spans="1:11" x14ac:dyDescent="0.2">
      <c r="A206" s="19" t="s">
        <v>59</v>
      </c>
      <c r="B206" s="20">
        <v>982</v>
      </c>
      <c r="C206" s="11" t="s">
        <v>15</v>
      </c>
      <c r="D206" s="29"/>
      <c r="E206" s="11" t="s">
        <v>15</v>
      </c>
      <c r="F206" s="29"/>
      <c r="G206" s="22" t="s">
        <v>15</v>
      </c>
      <c r="H206" s="29"/>
      <c r="I206" s="22" t="s">
        <v>15</v>
      </c>
      <c r="J206" s="23"/>
      <c r="K206" s="11" t="s">
        <v>15</v>
      </c>
    </row>
    <row r="207" spans="1:11" x14ac:dyDescent="0.2">
      <c r="A207" s="11" t="s">
        <v>30</v>
      </c>
      <c r="B207" s="20"/>
      <c r="C207" s="11" t="s">
        <v>15</v>
      </c>
      <c r="D207" s="21"/>
      <c r="E207" s="11" t="s">
        <v>15</v>
      </c>
      <c r="F207" s="21"/>
      <c r="G207" s="22" t="s">
        <v>15</v>
      </c>
      <c r="H207" s="21">
        <v>912.2</v>
      </c>
      <c r="I207" s="22" t="s">
        <v>15</v>
      </c>
      <c r="J207" s="23">
        <f t="shared" ref="J207:J212" si="25">SUM(D207:H207)</f>
        <v>912.2</v>
      </c>
      <c r="K207" s="11" t="s">
        <v>15</v>
      </c>
    </row>
    <row r="208" spans="1:11" x14ac:dyDescent="0.2">
      <c r="A208" s="11" t="s">
        <v>31</v>
      </c>
      <c r="B208" s="20"/>
      <c r="C208" s="11" t="s">
        <v>15</v>
      </c>
      <c r="D208" s="21">
        <v>9118.68</v>
      </c>
      <c r="E208" s="11" t="s">
        <v>15</v>
      </c>
      <c r="F208" s="21">
        <v>30013.35</v>
      </c>
      <c r="G208" s="22" t="s">
        <v>15</v>
      </c>
      <c r="H208" s="21">
        <v>789.12</v>
      </c>
      <c r="I208" s="22" t="s">
        <v>15</v>
      </c>
      <c r="J208" s="23">
        <f t="shared" si="25"/>
        <v>39921.15</v>
      </c>
      <c r="K208" s="11" t="s">
        <v>15</v>
      </c>
    </row>
    <row r="209" spans="1:11" x14ac:dyDescent="0.2">
      <c r="A209" s="11" t="s">
        <v>32</v>
      </c>
      <c r="B209" s="20"/>
      <c r="C209" s="11" t="s">
        <v>15</v>
      </c>
      <c r="D209" s="21">
        <v>9112.9599999999991</v>
      </c>
      <c r="E209" s="11" t="s">
        <v>15</v>
      </c>
      <c r="F209" s="21">
        <v>14630.41</v>
      </c>
      <c r="G209" s="22" t="s">
        <v>15</v>
      </c>
      <c r="H209" s="21">
        <v>578.72</v>
      </c>
      <c r="I209" s="22" t="s">
        <v>15</v>
      </c>
      <c r="J209" s="23">
        <f t="shared" si="25"/>
        <v>24322.09</v>
      </c>
      <c r="K209" s="11" t="s">
        <v>15</v>
      </c>
    </row>
    <row r="210" spans="1:11" x14ac:dyDescent="0.2">
      <c r="A210" s="11" t="s">
        <v>33</v>
      </c>
      <c r="B210" s="20"/>
      <c r="C210" s="11" t="s">
        <v>15</v>
      </c>
      <c r="D210" s="21">
        <v>9112.9599999999991</v>
      </c>
      <c r="E210" s="11" t="s">
        <v>15</v>
      </c>
      <c r="F210" s="21">
        <v>14630.41</v>
      </c>
      <c r="G210" s="22" t="s">
        <v>15</v>
      </c>
      <c r="H210" s="21">
        <v>578.72</v>
      </c>
      <c r="I210" s="22" t="s">
        <v>15</v>
      </c>
      <c r="J210" s="23">
        <f t="shared" si="25"/>
        <v>24322.09</v>
      </c>
      <c r="K210" s="11" t="s">
        <v>15</v>
      </c>
    </row>
    <row r="211" spans="1:11" x14ac:dyDescent="0.2">
      <c r="A211" s="11" t="s">
        <v>34</v>
      </c>
      <c r="B211" s="20"/>
      <c r="C211" s="11" t="s">
        <v>15</v>
      </c>
      <c r="D211" s="21">
        <v>9112.9599999999991</v>
      </c>
      <c r="E211" s="11" t="s">
        <v>15</v>
      </c>
      <c r="F211" s="21">
        <v>14630.41</v>
      </c>
      <c r="G211" s="22" t="s">
        <v>15</v>
      </c>
      <c r="H211" s="21">
        <v>0</v>
      </c>
      <c r="I211" s="22" t="s">
        <v>15</v>
      </c>
      <c r="J211" s="23">
        <f t="shared" si="25"/>
        <v>23743.37</v>
      </c>
      <c r="K211" s="11" t="s">
        <v>15</v>
      </c>
    </row>
    <row r="212" spans="1:11" x14ac:dyDescent="0.2">
      <c r="A212" s="11"/>
      <c r="B212" s="20"/>
      <c r="C212" s="11" t="s">
        <v>15</v>
      </c>
      <c r="D212" s="21"/>
      <c r="E212" s="11" t="s">
        <v>15</v>
      </c>
      <c r="F212" s="21"/>
      <c r="G212" s="22" t="s">
        <v>15</v>
      </c>
      <c r="H212" s="21"/>
      <c r="I212" s="22" t="s">
        <v>15</v>
      </c>
      <c r="J212" s="23">
        <f t="shared" si="25"/>
        <v>0</v>
      </c>
      <c r="K212" s="11" t="s">
        <v>15</v>
      </c>
    </row>
    <row r="213" spans="1:11" x14ac:dyDescent="0.2">
      <c r="A213" s="25"/>
      <c r="B213" s="25" t="s">
        <v>28</v>
      </c>
      <c r="C213" s="26" t="s">
        <v>15</v>
      </c>
      <c r="D213" s="27">
        <f>SUM(D207:D212)</f>
        <v>36457.56</v>
      </c>
      <c r="E213" s="26" t="s">
        <v>15</v>
      </c>
      <c r="F213" s="27">
        <f>SUM(F207:F212)</f>
        <v>73904.58</v>
      </c>
      <c r="G213" s="28" t="s">
        <v>15</v>
      </c>
      <c r="H213" s="27">
        <f>SUM(H207:H212)</f>
        <v>2858.76</v>
      </c>
      <c r="I213" s="28" t="s">
        <v>15</v>
      </c>
      <c r="J213" s="27">
        <f>SUM(D213:I213)</f>
        <v>113220.9</v>
      </c>
      <c r="K213" s="11" t="s">
        <v>15</v>
      </c>
    </row>
    <row r="214" spans="1:11" x14ac:dyDescent="0.2">
      <c r="A214" s="19" t="s">
        <v>60</v>
      </c>
      <c r="B214" s="20">
        <v>254</v>
      </c>
      <c r="C214" s="11" t="s">
        <v>15</v>
      </c>
      <c r="D214" s="29"/>
      <c r="E214" s="11" t="s">
        <v>15</v>
      </c>
      <c r="F214" s="29"/>
      <c r="G214" s="22" t="s">
        <v>15</v>
      </c>
      <c r="H214" s="29"/>
      <c r="I214" s="22" t="s">
        <v>15</v>
      </c>
      <c r="J214" s="23"/>
      <c r="K214" s="11" t="s">
        <v>15</v>
      </c>
    </row>
    <row r="215" spans="1:11" x14ac:dyDescent="0.2">
      <c r="A215" s="11" t="s">
        <v>30</v>
      </c>
      <c r="B215" s="20"/>
      <c r="C215" s="11" t="s">
        <v>15</v>
      </c>
      <c r="D215" s="21"/>
      <c r="E215" s="11" t="s">
        <v>15</v>
      </c>
      <c r="F215" s="21"/>
      <c r="G215" s="22" t="s">
        <v>15</v>
      </c>
      <c r="H215" s="21">
        <v>299.69</v>
      </c>
      <c r="I215" s="22" t="s">
        <v>15</v>
      </c>
      <c r="J215" s="23">
        <f t="shared" ref="J215:J220" si="26">SUM(D215:H215)</f>
        <v>299.69</v>
      </c>
      <c r="K215" s="11" t="s">
        <v>15</v>
      </c>
    </row>
    <row r="216" spans="1:11" x14ac:dyDescent="0.2">
      <c r="A216" s="11" t="s">
        <v>31</v>
      </c>
      <c r="B216" s="20"/>
      <c r="C216" s="11" t="s">
        <v>15</v>
      </c>
      <c r="D216" s="21">
        <v>2358.6</v>
      </c>
      <c r="E216" s="11" t="s">
        <v>15</v>
      </c>
      <c r="F216" s="21">
        <v>14194.08</v>
      </c>
      <c r="G216" s="22" t="s">
        <v>15</v>
      </c>
      <c r="H216" s="21">
        <v>244.29</v>
      </c>
      <c r="I216" s="22" t="s">
        <v>15</v>
      </c>
      <c r="J216" s="23">
        <f t="shared" si="26"/>
        <v>16796.97</v>
      </c>
      <c r="K216" s="11" t="s">
        <v>15</v>
      </c>
    </row>
    <row r="217" spans="1:11" x14ac:dyDescent="0.2">
      <c r="A217" s="11" t="s">
        <v>32</v>
      </c>
      <c r="B217" s="20"/>
      <c r="C217" s="11" t="s">
        <v>15</v>
      </c>
      <c r="D217" s="21">
        <v>2357.12</v>
      </c>
      <c r="E217" s="11" t="s">
        <v>15</v>
      </c>
      <c r="F217" s="21">
        <v>2170.46</v>
      </c>
      <c r="G217" s="22" t="s">
        <v>15</v>
      </c>
      <c r="H217" s="21">
        <v>158.15</v>
      </c>
      <c r="I217" s="22" t="s">
        <v>15</v>
      </c>
      <c r="J217" s="23">
        <f t="shared" si="26"/>
        <v>4685.7299999999996</v>
      </c>
      <c r="K217" s="11" t="s">
        <v>15</v>
      </c>
    </row>
    <row r="218" spans="1:11" x14ac:dyDescent="0.2">
      <c r="A218" s="11" t="s">
        <v>33</v>
      </c>
      <c r="B218" s="20"/>
      <c r="C218" s="11" t="s">
        <v>15</v>
      </c>
      <c r="D218" s="21">
        <v>2357.12</v>
      </c>
      <c r="E218" s="11" t="s">
        <v>15</v>
      </c>
      <c r="F218" s="21">
        <v>2170.46</v>
      </c>
      <c r="G218" s="22" t="s">
        <v>15</v>
      </c>
      <c r="H218" s="21">
        <v>158.15</v>
      </c>
      <c r="I218" s="22" t="s">
        <v>15</v>
      </c>
      <c r="J218" s="23">
        <f t="shared" si="26"/>
        <v>4685.7299999999996</v>
      </c>
      <c r="K218" s="11" t="s">
        <v>15</v>
      </c>
    </row>
    <row r="219" spans="1:11" x14ac:dyDescent="0.2">
      <c r="A219" s="11" t="s">
        <v>34</v>
      </c>
      <c r="B219" s="20"/>
      <c r="C219" s="11" t="s">
        <v>15</v>
      </c>
      <c r="D219" s="21">
        <v>2357.12</v>
      </c>
      <c r="E219" s="11" t="s">
        <v>15</v>
      </c>
      <c r="F219" s="21">
        <v>2170.46</v>
      </c>
      <c r="G219" s="22" t="s">
        <v>15</v>
      </c>
      <c r="H219" s="21">
        <v>0</v>
      </c>
      <c r="I219" s="22" t="s">
        <v>15</v>
      </c>
      <c r="J219" s="23">
        <f t="shared" si="26"/>
        <v>4527.58</v>
      </c>
      <c r="K219" s="11" t="s">
        <v>15</v>
      </c>
    </row>
    <row r="220" spans="1:11" x14ac:dyDescent="0.2">
      <c r="A220" s="11"/>
      <c r="B220" s="20"/>
      <c r="C220" s="11" t="s">
        <v>15</v>
      </c>
      <c r="D220" s="21"/>
      <c r="E220" s="11" t="s">
        <v>15</v>
      </c>
      <c r="F220" s="21"/>
      <c r="G220" s="22" t="s">
        <v>15</v>
      </c>
      <c r="H220" s="21"/>
      <c r="I220" s="22" t="s">
        <v>15</v>
      </c>
      <c r="J220" s="23">
        <f t="shared" si="26"/>
        <v>0</v>
      </c>
      <c r="K220" s="11" t="s">
        <v>15</v>
      </c>
    </row>
    <row r="221" spans="1:11" x14ac:dyDescent="0.2">
      <c r="A221" s="25"/>
      <c r="B221" s="25" t="s">
        <v>28</v>
      </c>
      <c r="C221" s="26" t="s">
        <v>15</v>
      </c>
      <c r="D221" s="27">
        <f>SUM(D215:D220)</f>
        <v>9429.9599999999991</v>
      </c>
      <c r="E221" s="26" t="s">
        <v>15</v>
      </c>
      <c r="F221" s="27">
        <f>SUM(F215:F220)</f>
        <v>20705.46</v>
      </c>
      <c r="G221" s="28" t="s">
        <v>15</v>
      </c>
      <c r="H221" s="27">
        <f>SUM(H215:H220)</f>
        <v>860.28</v>
      </c>
      <c r="I221" s="28" t="s">
        <v>15</v>
      </c>
      <c r="J221" s="27">
        <f>SUM(D221:I221)</f>
        <v>30995.699999999997</v>
      </c>
      <c r="K221" s="11" t="s">
        <v>15</v>
      </c>
    </row>
    <row r="222" spans="1:11" x14ac:dyDescent="0.2">
      <c r="A222" s="19" t="s">
        <v>61</v>
      </c>
      <c r="B222" s="20">
        <v>195</v>
      </c>
      <c r="C222" s="11" t="s">
        <v>15</v>
      </c>
      <c r="D222" s="29"/>
      <c r="E222" s="11" t="s">
        <v>15</v>
      </c>
      <c r="F222" s="29"/>
      <c r="G222" s="22" t="s">
        <v>15</v>
      </c>
      <c r="H222" s="29"/>
      <c r="I222" s="22" t="s">
        <v>15</v>
      </c>
      <c r="J222" s="23"/>
      <c r="K222" s="11" t="s">
        <v>15</v>
      </c>
    </row>
    <row r="223" spans="1:11" x14ac:dyDescent="0.2">
      <c r="A223" s="11" t="s">
        <v>30</v>
      </c>
      <c r="B223" s="20"/>
      <c r="C223" s="11" t="s">
        <v>15</v>
      </c>
      <c r="D223" s="21"/>
      <c r="E223" s="11" t="s">
        <v>15</v>
      </c>
      <c r="F223" s="21"/>
      <c r="G223" s="22" t="s">
        <v>15</v>
      </c>
      <c r="H223" s="21">
        <v>288.98</v>
      </c>
      <c r="I223" s="22" t="s">
        <v>15</v>
      </c>
      <c r="J223" s="23">
        <f t="shared" ref="J223:J228" si="27">SUM(D223:H223)</f>
        <v>288.98</v>
      </c>
      <c r="K223" s="11" t="s">
        <v>15</v>
      </c>
    </row>
    <row r="224" spans="1:11" x14ac:dyDescent="0.2">
      <c r="A224" s="11" t="s">
        <v>31</v>
      </c>
      <c r="B224" s="20"/>
      <c r="C224" s="11" t="s">
        <v>15</v>
      </c>
      <c r="D224" s="21">
        <v>1810.74</v>
      </c>
      <c r="E224" s="11" t="s">
        <v>15</v>
      </c>
      <c r="F224" s="21">
        <v>13815.4</v>
      </c>
      <c r="G224" s="22" t="s">
        <v>15</v>
      </c>
      <c r="H224" s="21">
        <v>213.55</v>
      </c>
      <c r="I224" s="22" t="s">
        <v>15</v>
      </c>
      <c r="J224" s="23">
        <f t="shared" si="27"/>
        <v>15839.689999999999</v>
      </c>
      <c r="K224" s="11" t="s">
        <v>15</v>
      </c>
    </row>
    <row r="225" spans="1:11" x14ac:dyDescent="0.2">
      <c r="A225" s="11" t="s">
        <v>32</v>
      </c>
      <c r="B225" s="20"/>
      <c r="C225" s="11" t="s">
        <v>15</v>
      </c>
      <c r="D225" s="21">
        <v>1809.6</v>
      </c>
      <c r="E225" s="11" t="s">
        <v>15</v>
      </c>
      <c r="F225" s="21">
        <v>1822.97</v>
      </c>
      <c r="G225" s="22" t="s">
        <v>15</v>
      </c>
      <c r="H225" s="21">
        <v>180.14</v>
      </c>
      <c r="I225" s="22" t="s">
        <v>15</v>
      </c>
      <c r="J225" s="23">
        <f t="shared" si="27"/>
        <v>3812.7099999999996</v>
      </c>
      <c r="K225" s="11" t="s">
        <v>15</v>
      </c>
    </row>
    <row r="226" spans="1:11" x14ac:dyDescent="0.2">
      <c r="A226" s="11" t="s">
        <v>33</v>
      </c>
      <c r="B226" s="20"/>
      <c r="C226" s="11" t="s">
        <v>15</v>
      </c>
      <c r="D226" s="21">
        <v>1809.6</v>
      </c>
      <c r="E226" s="11" t="s">
        <v>15</v>
      </c>
      <c r="F226" s="21">
        <v>1822.97</v>
      </c>
      <c r="G226" s="22" t="s">
        <v>15</v>
      </c>
      <c r="H226" s="21">
        <v>180.14</v>
      </c>
      <c r="I226" s="22" t="s">
        <v>15</v>
      </c>
      <c r="J226" s="23">
        <f t="shared" si="27"/>
        <v>3812.7099999999996</v>
      </c>
      <c r="K226" s="11" t="s">
        <v>15</v>
      </c>
    </row>
    <row r="227" spans="1:11" x14ac:dyDescent="0.2">
      <c r="A227" s="11" t="s">
        <v>34</v>
      </c>
      <c r="B227" s="20"/>
      <c r="C227" s="11" t="s">
        <v>15</v>
      </c>
      <c r="D227" s="21">
        <v>1809.6</v>
      </c>
      <c r="E227" s="11" t="s">
        <v>15</v>
      </c>
      <c r="F227" s="21">
        <v>1822.97</v>
      </c>
      <c r="G227" s="22" t="s">
        <v>15</v>
      </c>
      <c r="H227" s="21">
        <v>0</v>
      </c>
      <c r="I227" s="22" t="s">
        <v>15</v>
      </c>
      <c r="J227" s="23">
        <f t="shared" si="27"/>
        <v>3632.5699999999997</v>
      </c>
      <c r="K227" s="11" t="s">
        <v>15</v>
      </c>
    </row>
    <row r="228" spans="1:11" x14ac:dyDescent="0.2">
      <c r="A228" s="11"/>
      <c r="B228" s="20"/>
      <c r="C228" s="11" t="s">
        <v>15</v>
      </c>
      <c r="D228" s="21"/>
      <c r="E228" s="11" t="s">
        <v>15</v>
      </c>
      <c r="F228" s="21"/>
      <c r="G228" s="22" t="s">
        <v>15</v>
      </c>
      <c r="H228" s="21"/>
      <c r="I228" s="22" t="s">
        <v>15</v>
      </c>
      <c r="J228" s="23">
        <f t="shared" si="27"/>
        <v>0</v>
      </c>
      <c r="K228" s="11" t="s">
        <v>15</v>
      </c>
    </row>
    <row r="229" spans="1:11" x14ac:dyDescent="0.2">
      <c r="A229" s="25"/>
      <c r="B229" s="25" t="s">
        <v>28</v>
      </c>
      <c r="C229" s="26" t="s">
        <v>15</v>
      </c>
      <c r="D229" s="27">
        <f>SUM(D223:D228)</f>
        <v>7239.5400000000009</v>
      </c>
      <c r="E229" s="26" t="s">
        <v>15</v>
      </c>
      <c r="F229" s="27">
        <f>SUM(F223:F228)</f>
        <v>19284.310000000001</v>
      </c>
      <c r="G229" s="28" t="s">
        <v>15</v>
      </c>
      <c r="H229" s="27">
        <f>SUM(H223:H228)</f>
        <v>862.81000000000006</v>
      </c>
      <c r="I229" s="28" t="s">
        <v>15</v>
      </c>
      <c r="J229" s="27">
        <f>SUM(D229:I229)</f>
        <v>27386.660000000003</v>
      </c>
      <c r="K229" s="11" t="s">
        <v>15</v>
      </c>
    </row>
    <row r="230" spans="1:11" x14ac:dyDescent="0.2">
      <c r="A230" s="19" t="s">
        <v>62</v>
      </c>
      <c r="B230" s="31">
        <v>191</v>
      </c>
      <c r="C230" s="11" t="s">
        <v>15</v>
      </c>
      <c r="D230" s="29"/>
      <c r="E230" s="11" t="s">
        <v>15</v>
      </c>
      <c r="F230" s="29"/>
      <c r="G230" s="22" t="s">
        <v>15</v>
      </c>
      <c r="H230" s="29"/>
      <c r="I230" s="22" t="s">
        <v>15</v>
      </c>
      <c r="J230" s="23"/>
      <c r="K230" s="11" t="s">
        <v>15</v>
      </c>
    </row>
    <row r="231" spans="1:11" x14ac:dyDescent="0.2">
      <c r="A231" s="11" t="s">
        <v>30</v>
      </c>
      <c r="B231" s="20"/>
      <c r="C231" s="11" t="s">
        <v>15</v>
      </c>
      <c r="D231" s="21"/>
      <c r="E231" s="11" t="s">
        <v>15</v>
      </c>
      <c r="F231" s="21"/>
      <c r="G231" s="22" t="s">
        <v>15</v>
      </c>
      <c r="H231" s="21">
        <v>377.67</v>
      </c>
      <c r="I231" s="22" t="s">
        <v>15</v>
      </c>
      <c r="J231" s="23">
        <f t="shared" ref="J231:J236" si="28">SUM(D231:H231)</f>
        <v>377.67</v>
      </c>
      <c r="K231" s="11" t="s">
        <v>15</v>
      </c>
    </row>
    <row r="232" spans="1:11" x14ac:dyDescent="0.2">
      <c r="A232" s="11" t="s">
        <v>31</v>
      </c>
      <c r="B232" s="20"/>
      <c r="C232" s="11" t="s">
        <v>15</v>
      </c>
      <c r="D232" s="21">
        <v>1773.59</v>
      </c>
      <c r="E232" s="11" t="s">
        <v>15</v>
      </c>
      <c r="F232" s="21">
        <v>13635.22</v>
      </c>
      <c r="G232" s="22" t="s">
        <v>15</v>
      </c>
      <c r="H232" s="21">
        <v>314.52</v>
      </c>
      <c r="I232" s="22" t="s">
        <v>15</v>
      </c>
      <c r="J232" s="23">
        <f t="shared" si="28"/>
        <v>15723.33</v>
      </c>
      <c r="K232" s="11" t="s">
        <v>15</v>
      </c>
    </row>
    <row r="233" spans="1:11" x14ac:dyDescent="0.2">
      <c r="A233" s="11" t="s">
        <v>32</v>
      </c>
      <c r="B233" s="20"/>
      <c r="C233" s="11" t="s">
        <v>15</v>
      </c>
      <c r="D233" s="21">
        <v>1772.49</v>
      </c>
      <c r="E233" s="11" t="s">
        <v>15</v>
      </c>
      <c r="F233" s="21">
        <v>1578.59</v>
      </c>
      <c r="G233" s="22" t="s">
        <v>15</v>
      </c>
      <c r="H233" s="21">
        <v>217.21</v>
      </c>
      <c r="I233" s="22" t="s">
        <v>15</v>
      </c>
      <c r="J233" s="23">
        <f t="shared" si="28"/>
        <v>3568.29</v>
      </c>
      <c r="K233" s="11" t="s">
        <v>15</v>
      </c>
    </row>
    <row r="234" spans="1:11" x14ac:dyDescent="0.2">
      <c r="A234" s="11" t="s">
        <v>33</v>
      </c>
      <c r="B234" s="20"/>
      <c r="C234" s="11" t="s">
        <v>15</v>
      </c>
      <c r="D234" s="21">
        <v>1772.49</v>
      </c>
      <c r="E234" s="11" t="s">
        <v>15</v>
      </c>
      <c r="F234" s="21">
        <v>1578.59</v>
      </c>
      <c r="G234" s="22" t="s">
        <v>15</v>
      </c>
      <c r="H234" s="21">
        <v>217.21</v>
      </c>
      <c r="I234" s="22" t="s">
        <v>15</v>
      </c>
      <c r="J234" s="23">
        <f t="shared" si="28"/>
        <v>3568.29</v>
      </c>
      <c r="K234" s="11" t="s">
        <v>15</v>
      </c>
    </row>
    <row r="235" spans="1:11" x14ac:dyDescent="0.2">
      <c r="A235" s="11" t="s">
        <v>34</v>
      </c>
      <c r="B235" s="20"/>
      <c r="C235" s="11" t="s">
        <v>15</v>
      </c>
      <c r="D235" s="21">
        <v>1772.49</v>
      </c>
      <c r="E235" s="11" t="s">
        <v>15</v>
      </c>
      <c r="F235" s="21">
        <v>1578.59</v>
      </c>
      <c r="G235" s="22" t="s">
        <v>15</v>
      </c>
      <c r="H235" s="21">
        <v>0</v>
      </c>
      <c r="I235" s="22" t="s">
        <v>15</v>
      </c>
      <c r="J235" s="23">
        <f t="shared" si="28"/>
        <v>3351.08</v>
      </c>
      <c r="K235" s="11" t="s">
        <v>15</v>
      </c>
    </row>
    <row r="236" spans="1:11" x14ac:dyDescent="0.2">
      <c r="A236" s="11"/>
      <c r="B236" s="20"/>
      <c r="C236" s="11" t="s">
        <v>15</v>
      </c>
      <c r="D236" s="21"/>
      <c r="E236" s="11" t="s">
        <v>15</v>
      </c>
      <c r="F236" s="21"/>
      <c r="G236" s="22" t="s">
        <v>15</v>
      </c>
      <c r="H236" s="21"/>
      <c r="I236" s="22" t="s">
        <v>15</v>
      </c>
      <c r="J236" s="23">
        <f t="shared" si="28"/>
        <v>0</v>
      </c>
      <c r="K236" s="11" t="s">
        <v>15</v>
      </c>
    </row>
    <row r="237" spans="1:11" x14ac:dyDescent="0.2">
      <c r="A237" s="25"/>
      <c r="B237" s="25" t="s">
        <v>28</v>
      </c>
      <c r="C237" s="26" t="s">
        <v>15</v>
      </c>
      <c r="D237" s="27">
        <f>SUM(D231:D236)</f>
        <v>7091.0599999999995</v>
      </c>
      <c r="E237" s="26" t="s">
        <v>15</v>
      </c>
      <c r="F237" s="27">
        <f>SUM(F231:F236)</f>
        <v>18370.989999999998</v>
      </c>
      <c r="G237" s="28" t="s">
        <v>15</v>
      </c>
      <c r="H237" s="27">
        <f>SUM(H231:H236)</f>
        <v>1126.6100000000001</v>
      </c>
      <c r="I237" s="28" t="s">
        <v>15</v>
      </c>
      <c r="J237" s="27">
        <f>SUM(D237:I237)</f>
        <v>26588.659999999996</v>
      </c>
      <c r="K237" s="11" t="s">
        <v>15</v>
      </c>
    </row>
    <row r="238" spans="1:11" x14ac:dyDescent="0.2">
      <c r="A238" s="19" t="s">
        <v>63</v>
      </c>
      <c r="B238" s="20">
        <v>450</v>
      </c>
      <c r="C238" s="11" t="s">
        <v>15</v>
      </c>
      <c r="D238" s="29"/>
      <c r="E238" s="11" t="s">
        <v>15</v>
      </c>
      <c r="F238" s="29"/>
      <c r="G238" s="22" t="s">
        <v>15</v>
      </c>
      <c r="H238" s="29"/>
      <c r="I238" s="22" t="s">
        <v>15</v>
      </c>
      <c r="J238" s="23"/>
      <c r="K238" s="11" t="s">
        <v>15</v>
      </c>
    </row>
    <row r="239" spans="1:11" x14ac:dyDescent="0.2">
      <c r="A239" s="11" t="s">
        <v>30</v>
      </c>
      <c r="B239" s="20"/>
      <c r="C239" s="11" t="s">
        <v>15</v>
      </c>
      <c r="D239" s="21"/>
      <c r="E239" s="11" t="s">
        <v>15</v>
      </c>
      <c r="F239" s="21"/>
      <c r="G239" s="22" t="s">
        <v>15</v>
      </c>
      <c r="H239" s="21">
        <v>889.81</v>
      </c>
      <c r="I239" s="22" t="s">
        <v>15</v>
      </c>
      <c r="J239" s="23">
        <f t="shared" ref="J239:J244" si="29">SUM(D239:H239)</f>
        <v>889.81</v>
      </c>
      <c r="K239" s="11" t="s">
        <v>15</v>
      </c>
    </row>
    <row r="240" spans="1:11" x14ac:dyDescent="0.2">
      <c r="A240" s="11" t="s">
        <v>31</v>
      </c>
      <c r="B240" s="20"/>
      <c r="C240" s="11" t="s">
        <v>15</v>
      </c>
      <c r="D240" s="21">
        <v>4178.62</v>
      </c>
      <c r="E240" s="11" t="s">
        <v>15</v>
      </c>
      <c r="F240" s="21">
        <v>18852.61</v>
      </c>
      <c r="G240" s="22" t="s">
        <v>15</v>
      </c>
      <c r="H240" s="21">
        <v>741.02</v>
      </c>
      <c r="I240" s="22" t="s">
        <v>15</v>
      </c>
      <c r="J240" s="23">
        <f t="shared" si="29"/>
        <v>23772.25</v>
      </c>
      <c r="K240" s="11" t="s">
        <v>15</v>
      </c>
    </row>
    <row r="241" spans="1:11" x14ac:dyDescent="0.2">
      <c r="A241" s="11" t="s">
        <v>32</v>
      </c>
      <c r="B241" s="20"/>
      <c r="C241" s="11" t="s">
        <v>15</v>
      </c>
      <c r="D241" s="21">
        <v>4176</v>
      </c>
      <c r="E241" s="11" t="s">
        <v>15</v>
      </c>
      <c r="F241" s="21">
        <v>3719.2</v>
      </c>
      <c r="G241" s="22" t="s">
        <v>15</v>
      </c>
      <c r="H241" s="21">
        <v>511.76</v>
      </c>
      <c r="I241" s="22" t="s">
        <v>15</v>
      </c>
      <c r="J241" s="23">
        <f t="shared" si="29"/>
        <v>8406.9599999999991</v>
      </c>
      <c r="K241" s="11" t="s">
        <v>15</v>
      </c>
    </row>
    <row r="242" spans="1:11" x14ac:dyDescent="0.2">
      <c r="A242" s="11" t="s">
        <v>33</v>
      </c>
      <c r="B242" s="20"/>
      <c r="C242" s="11" t="s">
        <v>15</v>
      </c>
      <c r="D242" s="21">
        <v>4176</v>
      </c>
      <c r="E242" s="11" t="s">
        <v>15</v>
      </c>
      <c r="F242" s="21">
        <v>3719.2</v>
      </c>
      <c r="G242" s="22" t="s">
        <v>15</v>
      </c>
      <c r="H242" s="21">
        <v>511.76</v>
      </c>
      <c r="I242" s="22" t="s">
        <v>15</v>
      </c>
      <c r="J242" s="23">
        <f t="shared" si="29"/>
        <v>8406.9599999999991</v>
      </c>
      <c r="K242" s="11" t="s">
        <v>15</v>
      </c>
    </row>
    <row r="243" spans="1:11" x14ac:dyDescent="0.2">
      <c r="A243" s="11" t="s">
        <v>34</v>
      </c>
      <c r="B243" s="20"/>
      <c r="C243" s="11" t="s">
        <v>15</v>
      </c>
      <c r="D243" s="21">
        <v>4176</v>
      </c>
      <c r="E243" s="11" t="s">
        <v>15</v>
      </c>
      <c r="F243" s="21">
        <v>3719.2</v>
      </c>
      <c r="G243" s="22" t="s">
        <v>15</v>
      </c>
      <c r="H243" s="21">
        <v>0</v>
      </c>
      <c r="I243" s="22" t="s">
        <v>15</v>
      </c>
      <c r="J243" s="23">
        <f t="shared" si="29"/>
        <v>7895.2</v>
      </c>
      <c r="K243" s="11" t="s">
        <v>15</v>
      </c>
    </row>
    <row r="244" spans="1:11" x14ac:dyDescent="0.2">
      <c r="A244" s="11"/>
      <c r="B244" s="20"/>
      <c r="C244" s="11" t="s">
        <v>15</v>
      </c>
      <c r="D244" s="21"/>
      <c r="E244" s="11" t="s">
        <v>15</v>
      </c>
      <c r="F244" s="21"/>
      <c r="G244" s="22" t="s">
        <v>15</v>
      </c>
      <c r="H244" s="21"/>
      <c r="I244" s="22" t="s">
        <v>15</v>
      </c>
      <c r="J244" s="23">
        <f t="shared" si="29"/>
        <v>0</v>
      </c>
      <c r="K244" s="11" t="s">
        <v>15</v>
      </c>
    </row>
    <row r="245" spans="1:11" x14ac:dyDescent="0.2">
      <c r="A245" s="25"/>
      <c r="B245" s="25" t="s">
        <v>28</v>
      </c>
      <c r="C245" s="26" t="s">
        <v>15</v>
      </c>
      <c r="D245" s="27">
        <f>SUM(D239:D244)</f>
        <v>16706.62</v>
      </c>
      <c r="E245" s="26" t="s">
        <v>15</v>
      </c>
      <c r="F245" s="27">
        <f>SUM(F239:F244)</f>
        <v>30010.210000000003</v>
      </c>
      <c r="G245" s="28" t="s">
        <v>15</v>
      </c>
      <c r="H245" s="27">
        <f>SUM(H239:H244)</f>
        <v>2654.3500000000004</v>
      </c>
      <c r="I245" s="28" t="s">
        <v>15</v>
      </c>
      <c r="J245" s="27">
        <f>SUM(D245:I245)</f>
        <v>49371.18</v>
      </c>
      <c r="K245" s="11" t="s">
        <v>15</v>
      </c>
    </row>
    <row r="246" spans="1:11" x14ac:dyDescent="0.2">
      <c r="A246" s="19" t="s">
        <v>64</v>
      </c>
      <c r="B246" s="31">
        <v>12387</v>
      </c>
      <c r="C246" s="11" t="s">
        <v>15</v>
      </c>
      <c r="D246" s="29"/>
      <c r="E246" s="11" t="s">
        <v>15</v>
      </c>
      <c r="F246" s="29"/>
      <c r="G246" s="22" t="s">
        <v>15</v>
      </c>
      <c r="H246" s="29"/>
      <c r="I246" s="22" t="s">
        <v>15</v>
      </c>
      <c r="J246" s="23"/>
      <c r="K246" s="11" t="s">
        <v>15</v>
      </c>
    </row>
    <row r="247" spans="1:11" x14ac:dyDescent="0.2">
      <c r="A247" s="11" t="s">
        <v>30</v>
      </c>
      <c r="B247" s="20"/>
      <c r="C247" s="11" t="s">
        <v>15</v>
      </c>
      <c r="D247" s="21"/>
      <c r="E247" s="11" t="s">
        <v>15</v>
      </c>
      <c r="F247" s="21"/>
      <c r="G247" s="22" t="s">
        <v>15</v>
      </c>
      <c r="H247" s="21">
        <v>12032.02</v>
      </c>
      <c r="I247" s="22" t="s">
        <v>15</v>
      </c>
      <c r="J247" s="23">
        <f t="shared" ref="J247:J252" si="30">SUM(D247:H247)</f>
        <v>12032.02</v>
      </c>
      <c r="K247" s="11" t="s">
        <v>15</v>
      </c>
    </row>
    <row r="248" spans="1:11" x14ac:dyDescent="0.2">
      <c r="A248" s="11" t="s">
        <v>31</v>
      </c>
      <c r="B248" s="20"/>
      <c r="C248" s="11" t="s">
        <v>15</v>
      </c>
      <c r="D248" s="21">
        <v>115023.52</v>
      </c>
      <c r="E248" s="11" t="s">
        <v>15</v>
      </c>
      <c r="F248" s="21">
        <v>170902.8</v>
      </c>
      <c r="G248" s="22" t="s">
        <v>15</v>
      </c>
      <c r="H248" s="21">
        <v>10300.41</v>
      </c>
      <c r="I248" s="22" t="s">
        <v>15</v>
      </c>
      <c r="J248" s="23">
        <f t="shared" si="30"/>
        <v>296226.73</v>
      </c>
      <c r="K248" s="11" t="s">
        <v>15</v>
      </c>
    </row>
    <row r="249" spans="1:11" x14ac:dyDescent="0.2">
      <c r="A249" s="11" t="s">
        <v>32</v>
      </c>
      <c r="B249" s="20"/>
      <c r="C249" s="11" t="s">
        <v>15</v>
      </c>
      <c r="D249" s="21">
        <v>114951.42</v>
      </c>
      <c r="E249" s="11" t="s">
        <v>15</v>
      </c>
      <c r="F249" s="21">
        <v>154332.4</v>
      </c>
      <c r="G249" s="22" t="s">
        <v>15</v>
      </c>
      <c r="H249" s="21">
        <v>8054.2</v>
      </c>
      <c r="I249" s="22" t="s">
        <v>15</v>
      </c>
      <c r="J249" s="23">
        <f t="shared" si="30"/>
        <v>277338.02</v>
      </c>
      <c r="K249" s="11" t="s">
        <v>15</v>
      </c>
    </row>
    <row r="250" spans="1:11" x14ac:dyDescent="0.2">
      <c r="A250" s="11" t="s">
        <v>33</v>
      </c>
      <c r="B250" s="20"/>
      <c r="C250" s="11" t="s">
        <v>15</v>
      </c>
      <c r="D250" s="21">
        <v>114951.42</v>
      </c>
      <c r="E250" s="11" t="s">
        <v>15</v>
      </c>
      <c r="F250" s="21">
        <v>154332.4</v>
      </c>
      <c r="G250" s="22" t="s">
        <v>15</v>
      </c>
      <c r="H250" s="21">
        <v>8054.2</v>
      </c>
      <c r="I250" s="22" t="s">
        <v>15</v>
      </c>
      <c r="J250" s="23">
        <f t="shared" si="30"/>
        <v>277338.02</v>
      </c>
      <c r="K250" s="11" t="s">
        <v>15</v>
      </c>
    </row>
    <row r="251" spans="1:11" x14ac:dyDescent="0.2">
      <c r="A251" s="11" t="s">
        <v>34</v>
      </c>
      <c r="B251" s="20"/>
      <c r="C251" s="11" t="s">
        <v>15</v>
      </c>
      <c r="D251" s="21">
        <v>114951.42</v>
      </c>
      <c r="E251" s="11" t="s">
        <v>15</v>
      </c>
      <c r="F251" s="21">
        <v>154332.4</v>
      </c>
      <c r="G251" s="22" t="s">
        <v>15</v>
      </c>
      <c r="H251" s="21">
        <v>0</v>
      </c>
      <c r="I251" s="22" t="s">
        <v>15</v>
      </c>
      <c r="J251" s="23">
        <f t="shared" si="30"/>
        <v>269283.82</v>
      </c>
      <c r="K251" s="11" t="s">
        <v>15</v>
      </c>
    </row>
    <row r="252" spans="1:11" x14ac:dyDescent="0.2">
      <c r="B252" s="20"/>
      <c r="C252" s="11" t="s">
        <v>15</v>
      </c>
      <c r="D252" s="21"/>
      <c r="E252" s="11" t="s">
        <v>15</v>
      </c>
      <c r="F252" s="21"/>
      <c r="G252" s="22" t="s">
        <v>15</v>
      </c>
      <c r="H252" s="21"/>
      <c r="I252" s="22" t="s">
        <v>15</v>
      </c>
      <c r="J252" s="23">
        <f t="shared" si="30"/>
        <v>0</v>
      </c>
      <c r="K252" s="11" t="s">
        <v>15</v>
      </c>
    </row>
    <row r="253" spans="1:11" x14ac:dyDescent="0.2">
      <c r="A253" s="25"/>
      <c r="B253" s="25" t="s">
        <v>28</v>
      </c>
      <c r="C253" s="26" t="s">
        <v>15</v>
      </c>
      <c r="D253" s="27">
        <f>SUM(D247:D252)</f>
        <v>459877.77999999997</v>
      </c>
      <c r="E253" s="26" t="s">
        <v>15</v>
      </c>
      <c r="F253" s="27">
        <f>SUM(F247:F252)</f>
        <v>633900</v>
      </c>
      <c r="G253" s="28" t="s">
        <v>15</v>
      </c>
      <c r="H253" s="27">
        <f>SUM(H247:H252)</f>
        <v>38440.83</v>
      </c>
      <c r="I253" s="28" t="s">
        <v>15</v>
      </c>
      <c r="J253" s="27">
        <f>SUM(D253:I253)</f>
        <v>1132218.6100000001</v>
      </c>
      <c r="K253" s="11" t="s">
        <v>15</v>
      </c>
    </row>
    <row r="254" spans="1:11" x14ac:dyDescent="0.2">
      <c r="A254" s="19" t="s">
        <v>65</v>
      </c>
      <c r="B254" s="31">
        <v>2535</v>
      </c>
      <c r="C254" s="11" t="s">
        <v>15</v>
      </c>
      <c r="D254" s="29"/>
      <c r="E254" s="11" t="s">
        <v>15</v>
      </c>
      <c r="F254" s="29"/>
      <c r="G254" s="22" t="s">
        <v>15</v>
      </c>
      <c r="H254" s="29"/>
      <c r="I254" s="22" t="s">
        <v>15</v>
      </c>
      <c r="J254" s="23"/>
      <c r="K254" s="11" t="s">
        <v>15</v>
      </c>
    </row>
    <row r="255" spans="1:11" x14ac:dyDescent="0.2">
      <c r="A255" s="11" t="s">
        <v>30</v>
      </c>
      <c r="B255" s="20"/>
      <c r="C255" s="11" t="s">
        <v>15</v>
      </c>
      <c r="D255" s="21"/>
      <c r="E255" s="11" t="s">
        <v>15</v>
      </c>
      <c r="F255" s="21"/>
      <c r="G255" s="22" t="s">
        <v>15</v>
      </c>
      <c r="H255" s="21">
        <v>3756.75</v>
      </c>
      <c r="I255" s="22" t="s">
        <v>15</v>
      </c>
      <c r="J255" s="23">
        <f t="shared" ref="J255:J260" si="31">SUM(D255:H255)</f>
        <v>3756.75</v>
      </c>
      <c r="K255" s="11" t="s">
        <v>15</v>
      </c>
    </row>
    <row r="256" spans="1:11" x14ac:dyDescent="0.2">
      <c r="A256" s="11" t="s">
        <v>31</v>
      </c>
      <c r="B256" s="20"/>
      <c r="C256" s="11" t="s">
        <v>15</v>
      </c>
      <c r="D256" s="21">
        <v>23539.57</v>
      </c>
      <c r="E256" s="11" t="s">
        <v>15</v>
      </c>
      <c r="F256" s="21">
        <v>38600.26</v>
      </c>
      <c r="G256" s="22" t="s">
        <v>15</v>
      </c>
      <c r="H256" s="21">
        <v>2776.18</v>
      </c>
      <c r="I256" s="22" t="s">
        <v>15</v>
      </c>
      <c r="J256" s="23">
        <f t="shared" si="31"/>
        <v>64916.01</v>
      </c>
      <c r="K256" s="11" t="s">
        <v>15</v>
      </c>
    </row>
    <row r="257" spans="1:11" x14ac:dyDescent="0.2">
      <c r="A257" s="11" t="s">
        <v>32</v>
      </c>
      <c r="B257" s="20"/>
      <c r="C257" s="11" t="s">
        <v>15</v>
      </c>
      <c r="D257" s="21">
        <v>23524.81</v>
      </c>
      <c r="E257" s="11" t="s">
        <v>15</v>
      </c>
      <c r="F257" s="21">
        <v>23698.67</v>
      </c>
      <c r="G257" s="22" t="s">
        <v>15</v>
      </c>
      <c r="H257" s="21">
        <v>2341.84</v>
      </c>
      <c r="I257" s="22" t="s">
        <v>15</v>
      </c>
      <c r="J257" s="23">
        <f t="shared" si="31"/>
        <v>49565.319999999992</v>
      </c>
      <c r="K257" s="11" t="s">
        <v>15</v>
      </c>
    </row>
    <row r="258" spans="1:11" x14ac:dyDescent="0.2">
      <c r="A258" s="11" t="s">
        <v>33</v>
      </c>
      <c r="B258" s="20"/>
      <c r="C258" s="11" t="s">
        <v>15</v>
      </c>
      <c r="D258" s="21">
        <v>23524.81</v>
      </c>
      <c r="E258" s="11" t="s">
        <v>15</v>
      </c>
      <c r="F258" s="21">
        <v>23698.67</v>
      </c>
      <c r="G258" s="22" t="s">
        <v>15</v>
      </c>
      <c r="H258" s="21">
        <v>2341.84</v>
      </c>
      <c r="I258" s="22" t="s">
        <v>15</v>
      </c>
      <c r="J258" s="23">
        <f t="shared" si="31"/>
        <v>49565.319999999992</v>
      </c>
      <c r="K258" s="11" t="s">
        <v>15</v>
      </c>
    </row>
    <row r="259" spans="1:11" x14ac:dyDescent="0.2">
      <c r="A259" s="11" t="s">
        <v>34</v>
      </c>
      <c r="B259" s="20"/>
      <c r="C259" s="11" t="s">
        <v>15</v>
      </c>
      <c r="D259" s="21">
        <v>23524.81</v>
      </c>
      <c r="E259" s="11" t="s">
        <v>15</v>
      </c>
      <c r="F259" s="21">
        <v>23698.67</v>
      </c>
      <c r="G259" s="22" t="s">
        <v>15</v>
      </c>
      <c r="H259" s="21">
        <v>0</v>
      </c>
      <c r="I259" s="22" t="s">
        <v>15</v>
      </c>
      <c r="J259" s="23">
        <f t="shared" si="31"/>
        <v>47223.479999999996</v>
      </c>
      <c r="K259" s="11" t="s">
        <v>15</v>
      </c>
    </row>
    <row r="260" spans="1:11" x14ac:dyDescent="0.2">
      <c r="A260" s="11"/>
      <c r="B260" s="20"/>
      <c r="C260" s="11" t="s">
        <v>15</v>
      </c>
      <c r="D260" s="21"/>
      <c r="E260" s="11" t="s">
        <v>15</v>
      </c>
      <c r="F260" s="21"/>
      <c r="G260" s="22" t="s">
        <v>15</v>
      </c>
      <c r="H260" s="21"/>
      <c r="I260" s="22" t="s">
        <v>15</v>
      </c>
      <c r="J260" s="23">
        <f t="shared" si="31"/>
        <v>0</v>
      </c>
      <c r="K260" s="11" t="s">
        <v>15</v>
      </c>
    </row>
    <row r="261" spans="1:11" x14ac:dyDescent="0.2">
      <c r="A261" s="25"/>
      <c r="B261" s="25" t="s">
        <v>28</v>
      </c>
      <c r="C261" s="26" t="s">
        <v>15</v>
      </c>
      <c r="D261" s="27">
        <f>SUM(D255:D260)</f>
        <v>94114</v>
      </c>
      <c r="E261" s="26" t="s">
        <v>15</v>
      </c>
      <c r="F261" s="27">
        <f>SUM(F255:F260)</f>
        <v>109696.27</v>
      </c>
      <c r="G261" s="28" t="s">
        <v>15</v>
      </c>
      <c r="H261" s="27">
        <f>SUM(H255:H260)</f>
        <v>11216.61</v>
      </c>
      <c r="I261" s="28" t="s">
        <v>15</v>
      </c>
      <c r="J261" s="27">
        <f>SUM(D261:I261)</f>
        <v>215026.88</v>
      </c>
      <c r="K261" s="11" t="s">
        <v>15</v>
      </c>
    </row>
    <row r="262" spans="1:11" x14ac:dyDescent="0.2">
      <c r="A262" s="19" t="s">
        <v>66</v>
      </c>
      <c r="B262" s="20">
        <v>230</v>
      </c>
      <c r="C262" s="11" t="s">
        <v>15</v>
      </c>
      <c r="D262" s="29"/>
      <c r="E262" s="11" t="s">
        <v>15</v>
      </c>
      <c r="F262" s="29"/>
      <c r="G262" s="22" t="s">
        <v>15</v>
      </c>
      <c r="H262" s="29"/>
      <c r="I262" s="22" t="s">
        <v>15</v>
      </c>
      <c r="J262" s="23"/>
      <c r="K262" s="11" t="s">
        <v>15</v>
      </c>
    </row>
    <row r="263" spans="1:11" x14ac:dyDescent="0.2">
      <c r="A263" s="11" t="s">
        <v>30</v>
      </c>
      <c r="B263" s="20"/>
      <c r="C263" s="11" t="s">
        <v>15</v>
      </c>
      <c r="D263" s="21"/>
      <c r="E263" s="11" t="s">
        <v>15</v>
      </c>
      <c r="F263" s="21"/>
      <c r="G263" s="22" t="s">
        <v>15</v>
      </c>
      <c r="H263" s="21">
        <v>178.08</v>
      </c>
      <c r="I263" s="22" t="s">
        <v>15</v>
      </c>
      <c r="J263" s="23">
        <f t="shared" ref="J263:J268" si="32">SUM(D263:H263)</f>
        <v>178.08</v>
      </c>
      <c r="K263" s="11" t="s">
        <v>15</v>
      </c>
    </row>
    <row r="264" spans="1:11" x14ac:dyDescent="0.2">
      <c r="A264" s="11" t="s">
        <v>31</v>
      </c>
      <c r="B264" s="20"/>
      <c r="C264" s="11" t="s">
        <v>15</v>
      </c>
      <c r="D264" s="21">
        <v>2135.7399999999998</v>
      </c>
      <c r="E264" s="11" t="s">
        <v>15</v>
      </c>
      <c r="F264" s="21">
        <v>14349.86</v>
      </c>
      <c r="G264" s="22" t="s">
        <v>15</v>
      </c>
      <c r="H264" s="21">
        <v>142.36000000000001</v>
      </c>
      <c r="I264" s="22" t="s">
        <v>15</v>
      </c>
      <c r="J264" s="23">
        <f t="shared" si="32"/>
        <v>16627.96</v>
      </c>
      <c r="K264" s="11" t="s">
        <v>15</v>
      </c>
    </row>
    <row r="265" spans="1:11" x14ac:dyDescent="0.2">
      <c r="A265" s="11" t="s">
        <v>32</v>
      </c>
      <c r="B265" s="20"/>
      <c r="C265" s="11" t="s">
        <v>15</v>
      </c>
      <c r="D265" s="21">
        <v>2134.4</v>
      </c>
      <c r="E265" s="11" t="s">
        <v>15</v>
      </c>
      <c r="F265" s="21">
        <v>2350.2399999999998</v>
      </c>
      <c r="G265" s="22" t="s">
        <v>15</v>
      </c>
      <c r="H265" s="21">
        <v>130.05000000000001</v>
      </c>
      <c r="I265" s="22" t="s">
        <v>15</v>
      </c>
      <c r="J265" s="23">
        <f t="shared" si="32"/>
        <v>4614.6899999999996</v>
      </c>
      <c r="K265" s="11" t="s">
        <v>15</v>
      </c>
    </row>
    <row r="266" spans="1:11" x14ac:dyDescent="0.2">
      <c r="A266" s="11" t="s">
        <v>33</v>
      </c>
      <c r="B266" s="20"/>
      <c r="C266" s="11" t="s">
        <v>15</v>
      </c>
      <c r="D266" s="21">
        <v>2134.4</v>
      </c>
      <c r="E266" s="11" t="s">
        <v>15</v>
      </c>
      <c r="F266" s="21">
        <v>2350.2399999999998</v>
      </c>
      <c r="G266" s="22" t="s">
        <v>15</v>
      </c>
      <c r="H266" s="21">
        <v>130.05000000000001</v>
      </c>
      <c r="I266" s="22" t="s">
        <v>15</v>
      </c>
      <c r="J266" s="23">
        <f t="shared" si="32"/>
        <v>4614.6899999999996</v>
      </c>
      <c r="K266" s="11" t="s">
        <v>15</v>
      </c>
    </row>
    <row r="267" spans="1:11" x14ac:dyDescent="0.2">
      <c r="A267" s="11" t="s">
        <v>34</v>
      </c>
      <c r="B267" s="20"/>
      <c r="C267" s="11" t="s">
        <v>15</v>
      </c>
      <c r="D267" s="21">
        <v>2134.4</v>
      </c>
      <c r="E267" s="11" t="s">
        <v>15</v>
      </c>
      <c r="F267" s="21">
        <v>2350.2399999999998</v>
      </c>
      <c r="G267" s="22" t="s">
        <v>15</v>
      </c>
      <c r="H267" s="21">
        <v>0</v>
      </c>
      <c r="I267" s="22" t="s">
        <v>15</v>
      </c>
      <c r="J267" s="23">
        <f t="shared" si="32"/>
        <v>4484.6399999999994</v>
      </c>
      <c r="K267" s="11" t="s">
        <v>15</v>
      </c>
    </row>
    <row r="268" spans="1:11" x14ac:dyDescent="0.2">
      <c r="A268" s="11"/>
      <c r="B268" s="20"/>
      <c r="C268" s="11" t="s">
        <v>15</v>
      </c>
      <c r="D268" s="21"/>
      <c r="E268" s="11" t="s">
        <v>15</v>
      </c>
      <c r="F268" s="21"/>
      <c r="G268" s="22" t="s">
        <v>15</v>
      </c>
      <c r="H268" s="21"/>
      <c r="I268" s="22" t="s">
        <v>15</v>
      </c>
      <c r="J268" s="23">
        <f t="shared" si="32"/>
        <v>0</v>
      </c>
      <c r="K268" s="11" t="s">
        <v>15</v>
      </c>
    </row>
    <row r="269" spans="1:11" x14ac:dyDescent="0.2">
      <c r="A269" s="25"/>
      <c r="B269" s="25" t="s">
        <v>28</v>
      </c>
      <c r="C269" s="26" t="s">
        <v>15</v>
      </c>
      <c r="D269" s="27">
        <f>SUM(D263:D268)</f>
        <v>8538.9399999999987</v>
      </c>
      <c r="E269" s="26" t="s">
        <v>15</v>
      </c>
      <c r="F269" s="27">
        <f>SUM(F263:F268)</f>
        <v>21400.579999999994</v>
      </c>
      <c r="G269" s="28" t="s">
        <v>15</v>
      </c>
      <c r="H269" s="27">
        <f>SUM(H263:H268)</f>
        <v>580.54000000000008</v>
      </c>
      <c r="I269" s="28" t="s">
        <v>15</v>
      </c>
      <c r="J269" s="27">
        <f>SUM(D269:I269)</f>
        <v>30520.059999999994</v>
      </c>
      <c r="K269" s="11" t="s">
        <v>15</v>
      </c>
    </row>
    <row r="270" spans="1:11" x14ac:dyDescent="0.2">
      <c r="A270" s="19" t="s">
        <v>67</v>
      </c>
      <c r="B270" s="20">
        <f>138+19</f>
        <v>157</v>
      </c>
      <c r="C270" s="11" t="s">
        <v>15</v>
      </c>
      <c r="D270" s="29"/>
      <c r="E270" s="11" t="s">
        <v>15</v>
      </c>
      <c r="F270" s="29"/>
      <c r="G270" s="22" t="s">
        <v>15</v>
      </c>
      <c r="H270" s="29"/>
      <c r="I270" s="22" t="s">
        <v>15</v>
      </c>
      <c r="J270" s="23"/>
      <c r="K270" s="11" t="s">
        <v>15</v>
      </c>
    </row>
    <row r="271" spans="1:11" x14ac:dyDescent="0.2">
      <c r="A271" s="11" t="s">
        <v>30</v>
      </c>
      <c r="B271" s="20"/>
      <c r="C271" s="11" t="s">
        <v>15</v>
      </c>
      <c r="D271" s="21"/>
      <c r="E271" s="11" t="s">
        <v>15</v>
      </c>
      <c r="F271" s="21"/>
      <c r="G271" s="22" t="s">
        <v>15</v>
      </c>
      <c r="H271" s="21">
        <v>141.35</v>
      </c>
      <c r="I271" s="22" t="s">
        <v>15</v>
      </c>
      <c r="J271" s="23">
        <f t="shared" ref="J271:J276" si="33">SUM(D271:H271)</f>
        <v>141.35</v>
      </c>
      <c r="K271" s="11" t="s">
        <v>15</v>
      </c>
    </row>
    <row r="272" spans="1:11" x14ac:dyDescent="0.2">
      <c r="A272" s="11" t="s">
        <v>31</v>
      </c>
      <c r="B272" s="20"/>
      <c r="C272" s="11" t="s">
        <v>15</v>
      </c>
      <c r="D272" s="21">
        <v>1457.87</v>
      </c>
      <c r="E272" s="11" t="s">
        <v>15</v>
      </c>
      <c r="F272" s="21">
        <v>14374.17</v>
      </c>
      <c r="G272" s="22" t="s">
        <v>15</v>
      </c>
      <c r="H272" s="21">
        <v>124.44</v>
      </c>
      <c r="I272" s="22" t="s">
        <v>15</v>
      </c>
      <c r="J272" s="23">
        <f t="shared" si="33"/>
        <v>15956.480000000001</v>
      </c>
      <c r="K272" s="11" t="s">
        <v>15</v>
      </c>
    </row>
    <row r="273" spans="1:11" x14ac:dyDescent="0.2">
      <c r="A273" s="11" t="s">
        <v>32</v>
      </c>
      <c r="B273" s="20"/>
      <c r="C273" s="11" t="s">
        <v>15</v>
      </c>
      <c r="D273" s="21">
        <v>1456.97</v>
      </c>
      <c r="E273" s="11" t="s">
        <v>15</v>
      </c>
      <c r="F273" s="21">
        <v>2358.4299999999998</v>
      </c>
      <c r="G273" s="22" t="s">
        <v>15</v>
      </c>
      <c r="H273" s="21">
        <v>81.92</v>
      </c>
      <c r="I273" s="22" t="s">
        <v>15</v>
      </c>
      <c r="J273" s="23">
        <f t="shared" si="33"/>
        <v>3897.3199999999997</v>
      </c>
      <c r="K273" s="11" t="s">
        <v>15</v>
      </c>
    </row>
    <row r="274" spans="1:11" x14ac:dyDescent="0.2">
      <c r="A274" s="11" t="s">
        <v>33</v>
      </c>
      <c r="B274" s="20"/>
      <c r="C274" s="11" t="s">
        <v>15</v>
      </c>
      <c r="D274" s="21">
        <v>1456.97</v>
      </c>
      <c r="E274" s="11" t="s">
        <v>15</v>
      </c>
      <c r="F274" s="21">
        <v>2358.4299999999998</v>
      </c>
      <c r="G274" s="22" t="s">
        <v>15</v>
      </c>
      <c r="H274" s="21">
        <v>81.92</v>
      </c>
      <c r="I274" s="22" t="s">
        <v>15</v>
      </c>
      <c r="J274" s="23">
        <f t="shared" si="33"/>
        <v>3897.3199999999997</v>
      </c>
      <c r="K274" s="11" t="s">
        <v>15</v>
      </c>
    </row>
    <row r="275" spans="1:11" x14ac:dyDescent="0.2">
      <c r="A275" s="11" t="s">
        <v>34</v>
      </c>
      <c r="B275" s="20"/>
      <c r="C275" s="11" t="s">
        <v>15</v>
      </c>
      <c r="D275" s="21">
        <v>1456.97</v>
      </c>
      <c r="E275" s="11" t="s">
        <v>15</v>
      </c>
      <c r="F275" s="21">
        <v>2358.4299999999998</v>
      </c>
      <c r="G275" s="22" t="s">
        <v>15</v>
      </c>
      <c r="H275" s="21">
        <v>0</v>
      </c>
      <c r="I275" s="22" t="s">
        <v>15</v>
      </c>
      <c r="J275" s="23">
        <f t="shared" si="33"/>
        <v>3815.3999999999996</v>
      </c>
      <c r="K275" s="11" t="s">
        <v>15</v>
      </c>
    </row>
    <row r="276" spans="1:11" x14ac:dyDescent="0.2">
      <c r="A276" s="11"/>
      <c r="B276" s="20"/>
      <c r="C276" s="11" t="s">
        <v>15</v>
      </c>
      <c r="D276" s="21"/>
      <c r="E276" s="11" t="s">
        <v>15</v>
      </c>
      <c r="F276" s="21"/>
      <c r="G276" s="22" t="s">
        <v>15</v>
      </c>
      <c r="H276" s="21"/>
      <c r="I276" s="22" t="s">
        <v>15</v>
      </c>
      <c r="J276" s="23">
        <f t="shared" si="33"/>
        <v>0</v>
      </c>
      <c r="K276" s="11" t="s">
        <v>15</v>
      </c>
    </row>
    <row r="277" spans="1:11" x14ac:dyDescent="0.2">
      <c r="A277" s="25"/>
      <c r="B277" s="25" t="s">
        <v>28</v>
      </c>
      <c r="C277" s="26" t="s">
        <v>15</v>
      </c>
      <c r="D277" s="27">
        <f>SUM(D271:D276)</f>
        <v>5828.7800000000007</v>
      </c>
      <c r="E277" s="26" t="s">
        <v>15</v>
      </c>
      <c r="F277" s="27">
        <f>SUM(F271:F276)</f>
        <v>21449.46</v>
      </c>
      <c r="G277" s="28" t="s">
        <v>15</v>
      </c>
      <c r="H277" s="27">
        <f>SUM(H271:H276)</f>
        <v>429.63</v>
      </c>
      <c r="I277" s="28" t="s">
        <v>15</v>
      </c>
      <c r="J277" s="27">
        <f>SUM(D277:I277)</f>
        <v>27707.87</v>
      </c>
      <c r="K277" s="11" t="s">
        <v>15</v>
      </c>
    </row>
    <row r="278" spans="1:11" x14ac:dyDescent="0.2">
      <c r="A278" s="19" t="s">
        <v>68</v>
      </c>
      <c r="B278" s="31">
        <v>29813</v>
      </c>
      <c r="C278" s="11" t="s">
        <v>15</v>
      </c>
      <c r="D278" s="29"/>
      <c r="E278" s="11" t="s">
        <v>15</v>
      </c>
      <c r="F278" s="29"/>
      <c r="G278" s="22" t="s">
        <v>15</v>
      </c>
      <c r="H278" s="29"/>
      <c r="I278" s="22" t="s">
        <v>15</v>
      </c>
      <c r="J278" s="23"/>
      <c r="K278" s="11" t="s">
        <v>15</v>
      </c>
    </row>
    <row r="279" spans="1:11" x14ac:dyDescent="0.2">
      <c r="A279" s="11" t="s">
        <v>30</v>
      </c>
      <c r="B279" s="20"/>
      <c r="C279" s="11" t="s">
        <v>15</v>
      </c>
      <c r="D279" s="21"/>
      <c r="E279" s="11" t="s">
        <v>15</v>
      </c>
      <c r="F279" s="21"/>
      <c r="G279" s="22" t="s">
        <v>15</v>
      </c>
      <c r="H279" s="21">
        <v>80661.67</v>
      </c>
      <c r="I279" s="22" t="s">
        <v>15</v>
      </c>
      <c r="J279" s="23">
        <f t="shared" ref="J279:J284" si="34">SUM(D279:H279)</f>
        <v>80661.67</v>
      </c>
      <c r="K279" s="11" t="s">
        <v>15</v>
      </c>
    </row>
    <row r="280" spans="1:11" x14ac:dyDescent="0.2">
      <c r="A280" s="11" t="s">
        <v>31</v>
      </c>
      <c r="B280" s="20"/>
      <c r="C280" s="11" t="s">
        <v>15</v>
      </c>
      <c r="D280" s="21">
        <v>276829.02</v>
      </c>
      <c r="E280" s="11" t="s">
        <v>15</v>
      </c>
      <c r="F280" s="21">
        <v>401875.37</v>
      </c>
      <c r="G280" s="22" t="s">
        <v>15</v>
      </c>
      <c r="H280" s="21">
        <v>58298.07</v>
      </c>
      <c r="I280" s="22" t="s">
        <v>15</v>
      </c>
      <c r="J280" s="23">
        <f t="shared" si="34"/>
        <v>737002.46</v>
      </c>
      <c r="K280" s="11" t="s">
        <v>15</v>
      </c>
    </row>
    <row r="281" spans="1:11" x14ac:dyDescent="0.2">
      <c r="A281" s="11" t="s">
        <v>32</v>
      </c>
      <c r="B281" s="20"/>
      <c r="C281" s="11" t="s">
        <v>15</v>
      </c>
      <c r="D281" s="21">
        <v>276674.09999999998</v>
      </c>
      <c r="E281" s="11" t="s">
        <v>15</v>
      </c>
      <c r="F281" s="21">
        <v>394996.19</v>
      </c>
      <c r="G281" s="22" t="s">
        <v>15</v>
      </c>
      <c r="H281" s="21">
        <v>51729.15</v>
      </c>
      <c r="I281" s="22" t="s">
        <v>15</v>
      </c>
      <c r="J281" s="23">
        <f t="shared" si="34"/>
        <v>723399.44000000006</v>
      </c>
      <c r="K281" s="11" t="s">
        <v>15</v>
      </c>
    </row>
    <row r="282" spans="1:11" x14ac:dyDescent="0.2">
      <c r="A282" s="11" t="s">
        <v>33</v>
      </c>
      <c r="B282" s="20"/>
      <c r="C282" s="11" t="s">
        <v>15</v>
      </c>
      <c r="D282" s="21">
        <v>276674.09999999998</v>
      </c>
      <c r="E282" s="11" t="s">
        <v>15</v>
      </c>
      <c r="F282" s="21">
        <v>394996.19</v>
      </c>
      <c r="G282" s="22" t="s">
        <v>15</v>
      </c>
      <c r="H282" s="21">
        <v>51729.15</v>
      </c>
      <c r="I282" s="22" t="s">
        <v>15</v>
      </c>
      <c r="J282" s="23">
        <f t="shared" si="34"/>
        <v>723399.44000000006</v>
      </c>
      <c r="K282" s="11" t="s">
        <v>15</v>
      </c>
    </row>
    <row r="283" spans="1:11" x14ac:dyDescent="0.2">
      <c r="A283" s="11" t="s">
        <v>34</v>
      </c>
      <c r="B283" s="20"/>
      <c r="C283" s="11" t="s">
        <v>15</v>
      </c>
      <c r="D283" s="21">
        <v>276674.09999999998</v>
      </c>
      <c r="E283" s="11" t="s">
        <v>15</v>
      </c>
      <c r="F283" s="21">
        <v>394996.19</v>
      </c>
      <c r="G283" s="22" t="s">
        <v>15</v>
      </c>
      <c r="H283" s="21">
        <v>0</v>
      </c>
      <c r="I283" s="22" t="s">
        <v>15</v>
      </c>
      <c r="J283" s="23">
        <f t="shared" si="34"/>
        <v>671670.29</v>
      </c>
      <c r="K283" s="11" t="s">
        <v>15</v>
      </c>
    </row>
    <row r="284" spans="1:11" x14ac:dyDescent="0.2">
      <c r="A284" s="11"/>
      <c r="B284" s="20"/>
      <c r="C284" s="11" t="s">
        <v>15</v>
      </c>
      <c r="D284" s="21"/>
      <c r="E284" s="11" t="s">
        <v>15</v>
      </c>
      <c r="F284" s="21"/>
      <c r="G284" s="22" t="s">
        <v>15</v>
      </c>
      <c r="H284" s="21"/>
      <c r="I284" s="22" t="s">
        <v>15</v>
      </c>
      <c r="J284" s="23">
        <f t="shared" si="34"/>
        <v>0</v>
      </c>
      <c r="K284" s="11" t="s">
        <v>15</v>
      </c>
    </row>
    <row r="285" spans="1:11" x14ac:dyDescent="0.2">
      <c r="A285" s="25"/>
      <c r="B285" s="25" t="s">
        <v>28</v>
      </c>
      <c r="C285" s="26" t="s">
        <v>15</v>
      </c>
      <c r="D285" s="27">
        <f>SUM(D279:D284)</f>
        <v>1106851.3199999998</v>
      </c>
      <c r="E285" s="26" t="s">
        <v>15</v>
      </c>
      <c r="F285" s="27">
        <f>SUM(F279:F284)</f>
        <v>1586863.94</v>
      </c>
      <c r="G285" s="28" t="s">
        <v>15</v>
      </c>
      <c r="H285" s="27">
        <f>SUM(H279:H284)</f>
        <v>242418.03999999998</v>
      </c>
      <c r="I285" s="28" t="s">
        <v>15</v>
      </c>
      <c r="J285" s="27">
        <f>SUM(D285:I285)</f>
        <v>2936133.3</v>
      </c>
      <c r="K285" s="11" t="s">
        <v>15</v>
      </c>
    </row>
    <row r="286" spans="1:11" x14ac:dyDescent="0.2">
      <c r="A286" s="19" t="s">
        <v>69</v>
      </c>
      <c r="B286" s="20">
        <v>205</v>
      </c>
      <c r="C286" s="11" t="s">
        <v>15</v>
      </c>
      <c r="D286" s="29"/>
      <c r="E286" s="11" t="s">
        <v>15</v>
      </c>
      <c r="F286" s="29"/>
      <c r="G286" s="22" t="s">
        <v>15</v>
      </c>
      <c r="H286" s="29"/>
      <c r="I286" s="22" t="s">
        <v>15</v>
      </c>
      <c r="J286" s="23"/>
      <c r="K286" s="11" t="s">
        <v>15</v>
      </c>
    </row>
    <row r="287" spans="1:11" x14ac:dyDescent="0.2">
      <c r="A287" s="11" t="s">
        <v>30</v>
      </c>
      <c r="B287" s="20"/>
      <c r="C287" s="11" t="s">
        <v>15</v>
      </c>
      <c r="D287" s="21"/>
      <c r="E287" s="11" t="s">
        <v>15</v>
      </c>
      <c r="F287" s="21"/>
      <c r="G287" s="22" t="s">
        <v>15</v>
      </c>
      <c r="H287" s="21">
        <v>344.4</v>
      </c>
      <c r="I287" s="22" t="s">
        <v>15</v>
      </c>
      <c r="J287" s="23">
        <f t="shared" ref="J287:J292" si="35">SUM(D287:H287)</f>
        <v>344.4</v>
      </c>
      <c r="K287" s="11" t="s">
        <v>15</v>
      </c>
    </row>
    <row r="288" spans="1:11" x14ac:dyDescent="0.2">
      <c r="A288" s="11" t="s">
        <v>31</v>
      </c>
      <c r="B288" s="20"/>
      <c r="C288" s="11" t="s">
        <v>15</v>
      </c>
      <c r="D288" s="21">
        <v>1903.59</v>
      </c>
      <c r="E288" s="11" t="s">
        <v>15</v>
      </c>
      <c r="F288" s="21">
        <v>14269.49</v>
      </c>
      <c r="G288" s="22" t="s">
        <v>15</v>
      </c>
      <c r="H288" s="21">
        <v>269.73</v>
      </c>
      <c r="I288" s="22" t="s">
        <v>15</v>
      </c>
      <c r="J288" s="23">
        <f t="shared" si="35"/>
        <v>16442.810000000001</v>
      </c>
      <c r="K288" s="11" t="s">
        <v>15</v>
      </c>
    </row>
    <row r="289" spans="1:11" x14ac:dyDescent="0.2">
      <c r="A289" s="11" t="s">
        <v>32</v>
      </c>
      <c r="B289" s="20"/>
      <c r="C289" s="11" t="s">
        <v>15</v>
      </c>
      <c r="D289" s="21">
        <v>1902.41</v>
      </c>
      <c r="E289" s="11" t="s">
        <v>15</v>
      </c>
      <c r="F289" s="21">
        <v>2244.2199999999998</v>
      </c>
      <c r="G289" s="22" t="s">
        <v>15</v>
      </c>
      <c r="H289" s="21">
        <v>230.1</v>
      </c>
      <c r="I289" s="22" t="s">
        <v>15</v>
      </c>
      <c r="J289" s="23">
        <f t="shared" si="35"/>
        <v>4376.7300000000005</v>
      </c>
      <c r="K289" s="11" t="s">
        <v>15</v>
      </c>
    </row>
    <row r="290" spans="1:11" x14ac:dyDescent="0.2">
      <c r="A290" s="11" t="s">
        <v>33</v>
      </c>
      <c r="B290" s="20"/>
      <c r="C290" s="11" t="s">
        <v>15</v>
      </c>
      <c r="D290" s="21">
        <v>1902.41</v>
      </c>
      <c r="E290" s="11" t="s">
        <v>15</v>
      </c>
      <c r="F290" s="21">
        <v>2244.2199999999998</v>
      </c>
      <c r="G290" s="22" t="s">
        <v>15</v>
      </c>
      <c r="H290" s="21">
        <v>230.1</v>
      </c>
      <c r="I290" s="22" t="s">
        <v>15</v>
      </c>
      <c r="J290" s="23">
        <f t="shared" si="35"/>
        <v>4376.7300000000005</v>
      </c>
      <c r="K290" s="11" t="s">
        <v>15</v>
      </c>
    </row>
    <row r="291" spans="1:11" x14ac:dyDescent="0.2">
      <c r="A291" s="11" t="s">
        <v>34</v>
      </c>
      <c r="B291" s="20"/>
      <c r="C291" s="11" t="s">
        <v>15</v>
      </c>
      <c r="D291" s="21">
        <v>1902.41</v>
      </c>
      <c r="E291" s="11" t="s">
        <v>15</v>
      </c>
      <c r="F291" s="21">
        <v>2244.2199999999998</v>
      </c>
      <c r="G291" s="22" t="s">
        <v>15</v>
      </c>
      <c r="H291" s="21">
        <v>0</v>
      </c>
      <c r="I291" s="22" t="s">
        <v>15</v>
      </c>
      <c r="J291" s="23">
        <f t="shared" si="35"/>
        <v>4146.63</v>
      </c>
      <c r="K291" s="11" t="s">
        <v>15</v>
      </c>
    </row>
    <row r="292" spans="1:11" x14ac:dyDescent="0.2">
      <c r="A292" s="11"/>
      <c r="B292" s="20"/>
      <c r="C292" s="11" t="s">
        <v>15</v>
      </c>
      <c r="D292" s="21"/>
      <c r="E292" s="11" t="s">
        <v>15</v>
      </c>
      <c r="F292" s="21"/>
      <c r="G292" s="22" t="s">
        <v>15</v>
      </c>
      <c r="H292" s="21"/>
      <c r="I292" s="22" t="s">
        <v>15</v>
      </c>
      <c r="J292" s="23">
        <f t="shared" si="35"/>
        <v>0</v>
      </c>
      <c r="K292" s="11" t="s">
        <v>15</v>
      </c>
    </row>
    <row r="293" spans="1:11" x14ac:dyDescent="0.2">
      <c r="A293" s="25"/>
      <c r="B293" s="25" t="s">
        <v>28</v>
      </c>
      <c r="C293" s="26" t="s">
        <v>15</v>
      </c>
      <c r="D293" s="27">
        <f>SUM(D287:D292)</f>
        <v>7610.82</v>
      </c>
      <c r="E293" s="26" t="s">
        <v>15</v>
      </c>
      <c r="F293" s="27">
        <f>SUM(F287:F292)</f>
        <v>21002.15</v>
      </c>
      <c r="G293" s="28" t="s">
        <v>15</v>
      </c>
      <c r="H293" s="27">
        <f>SUM(H287:H292)</f>
        <v>1074.33</v>
      </c>
      <c r="I293" s="28" t="s">
        <v>15</v>
      </c>
      <c r="J293" s="27">
        <f>SUM(D293:I293)</f>
        <v>29687.300000000003</v>
      </c>
      <c r="K293" s="11" t="s">
        <v>15</v>
      </c>
    </row>
    <row r="294" spans="1:11" x14ac:dyDescent="0.2">
      <c r="A294" s="19" t="s">
        <v>70</v>
      </c>
      <c r="B294" s="20">
        <v>2575</v>
      </c>
      <c r="C294" s="11" t="s">
        <v>15</v>
      </c>
      <c r="D294" s="29"/>
      <c r="E294" s="11" t="s">
        <v>15</v>
      </c>
      <c r="F294" s="29"/>
      <c r="G294" s="22" t="s">
        <v>15</v>
      </c>
      <c r="H294" s="29"/>
      <c r="I294" s="22" t="s">
        <v>15</v>
      </c>
      <c r="J294" s="23"/>
      <c r="K294" s="11" t="s">
        <v>15</v>
      </c>
    </row>
    <row r="295" spans="1:11" x14ac:dyDescent="0.2">
      <c r="A295" s="11" t="s">
        <v>30</v>
      </c>
      <c r="B295" s="20"/>
      <c r="C295" s="11" t="s">
        <v>15</v>
      </c>
      <c r="D295" s="21"/>
      <c r="E295" s="11" t="s">
        <v>15</v>
      </c>
      <c r="F295" s="21"/>
      <c r="G295" s="22" t="s">
        <v>15</v>
      </c>
      <c r="H295" s="21">
        <v>7244.81</v>
      </c>
      <c r="I295" s="22" t="s">
        <v>15</v>
      </c>
      <c r="J295" s="23">
        <f t="shared" ref="J295:J300" si="36">SUM(D295:H295)</f>
        <v>7244.81</v>
      </c>
      <c r="K295" s="11" t="s">
        <v>15</v>
      </c>
    </row>
    <row r="296" spans="1:11" x14ac:dyDescent="0.2">
      <c r="A296" s="11" t="s">
        <v>31</v>
      </c>
      <c r="B296" s="20"/>
      <c r="C296" s="11" t="s">
        <v>15</v>
      </c>
      <c r="D296" s="21">
        <v>23911</v>
      </c>
      <c r="E296" s="11" t="s">
        <v>15</v>
      </c>
      <c r="F296" s="21">
        <v>46839.15</v>
      </c>
      <c r="G296" s="22" t="s">
        <v>15</v>
      </c>
      <c r="H296" s="21">
        <v>3866.15</v>
      </c>
      <c r="I296" s="22" t="s">
        <v>15</v>
      </c>
      <c r="J296" s="23">
        <f t="shared" si="36"/>
        <v>74616.299999999988</v>
      </c>
      <c r="K296" s="11" t="s">
        <v>15</v>
      </c>
    </row>
    <row r="297" spans="1:11" x14ac:dyDescent="0.2">
      <c r="A297" s="11" t="s">
        <v>32</v>
      </c>
      <c r="B297" s="20"/>
      <c r="C297" s="11" t="s">
        <v>15</v>
      </c>
      <c r="D297" s="21">
        <v>23896.02</v>
      </c>
      <c r="E297" s="11" t="s">
        <v>15</v>
      </c>
      <c r="F297" s="21">
        <v>31652.53</v>
      </c>
      <c r="G297" s="22" t="s">
        <v>15</v>
      </c>
      <c r="H297" s="21">
        <v>4883.96</v>
      </c>
      <c r="I297" s="22" t="s">
        <v>15</v>
      </c>
      <c r="J297" s="23">
        <f t="shared" si="36"/>
        <v>60432.51</v>
      </c>
      <c r="K297" s="11" t="s">
        <v>15</v>
      </c>
    </row>
    <row r="298" spans="1:11" x14ac:dyDescent="0.2">
      <c r="A298" s="11" t="s">
        <v>33</v>
      </c>
      <c r="B298" s="20"/>
      <c r="C298" s="11" t="s">
        <v>15</v>
      </c>
      <c r="D298" s="21">
        <v>23896.02</v>
      </c>
      <c r="E298" s="11" t="s">
        <v>15</v>
      </c>
      <c r="F298" s="21">
        <v>31652.53</v>
      </c>
      <c r="G298" s="22" t="s">
        <v>15</v>
      </c>
      <c r="H298" s="21">
        <v>4883.96</v>
      </c>
      <c r="I298" s="22" t="s">
        <v>15</v>
      </c>
      <c r="J298" s="23">
        <f t="shared" si="36"/>
        <v>60432.51</v>
      </c>
      <c r="K298" s="11" t="s">
        <v>15</v>
      </c>
    </row>
    <row r="299" spans="1:11" x14ac:dyDescent="0.2">
      <c r="A299" s="11" t="s">
        <v>34</v>
      </c>
      <c r="B299" s="20"/>
      <c r="C299" s="11" t="s">
        <v>15</v>
      </c>
      <c r="D299" s="21">
        <v>23896.02</v>
      </c>
      <c r="E299" s="11" t="s">
        <v>15</v>
      </c>
      <c r="F299" s="21">
        <v>31652.53</v>
      </c>
      <c r="G299" s="22" t="s">
        <v>15</v>
      </c>
      <c r="H299" s="21">
        <v>0</v>
      </c>
      <c r="I299" s="22" t="s">
        <v>15</v>
      </c>
      <c r="J299" s="23">
        <f t="shared" si="36"/>
        <v>55548.55</v>
      </c>
      <c r="K299" s="11" t="s">
        <v>15</v>
      </c>
    </row>
    <row r="300" spans="1:11" x14ac:dyDescent="0.2">
      <c r="A300" s="11"/>
      <c r="B300" s="20"/>
      <c r="C300" s="11" t="s">
        <v>15</v>
      </c>
      <c r="D300" s="21"/>
      <c r="E300" s="11" t="s">
        <v>15</v>
      </c>
      <c r="F300" s="21"/>
      <c r="G300" s="22" t="s">
        <v>15</v>
      </c>
      <c r="H300" s="21"/>
      <c r="I300" s="22" t="s">
        <v>15</v>
      </c>
      <c r="J300" s="23">
        <f t="shared" si="36"/>
        <v>0</v>
      </c>
      <c r="K300" s="11" t="s">
        <v>15</v>
      </c>
    </row>
    <row r="301" spans="1:11" x14ac:dyDescent="0.2">
      <c r="A301" s="25"/>
      <c r="B301" s="25" t="s">
        <v>28</v>
      </c>
      <c r="C301" s="26" t="s">
        <v>15</v>
      </c>
      <c r="D301" s="27">
        <f>SUM(D295:D300)</f>
        <v>95599.060000000012</v>
      </c>
      <c r="E301" s="26" t="s">
        <v>15</v>
      </c>
      <c r="F301" s="27">
        <f>SUM(F295:F300)</f>
        <v>141796.74</v>
      </c>
      <c r="G301" s="28" t="s">
        <v>15</v>
      </c>
      <c r="H301" s="27">
        <f>SUM(H295:H300)</f>
        <v>20878.88</v>
      </c>
      <c r="I301" s="28" t="s">
        <v>15</v>
      </c>
      <c r="J301" s="27">
        <f>SUM(D301:I301)</f>
        <v>258274.68</v>
      </c>
      <c r="K301" s="11" t="s">
        <v>15</v>
      </c>
    </row>
    <row r="302" spans="1:11" x14ac:dyDescent="0.2">
      <c r="A302" s="19" t="s">
        <v>71</v>
      </c>
      <c r="B302" s="20">
        <v>139</v>
      </c>
      <c r="C302" s="11" t="s">
        <v>15</v>
      </c>
      <c r="D302" s="29"/>
      <c r="E302" s="11" t="s">
        <v>15</v>
      </c>
      <c r="F302" s="29"/>
      <c r="G302" s="22" t="s">
        <v>15</v>
      </c>
      <c r="H302" s="29"/>
      <c r="I302" s="22" t="s">
        <v>15</v>
      </c>
      <c r="J302" s="23"/>
      <c r="K302" s="11" t="s">
        <v>15</v>
      </c>
    </row>
    <row r="303" spans="1:11" x14ac:dyDescent="0.2">
      <c r="A303" s="11" t="s">
        <v>30</v>
      </c>
      <c r="B303" s="20"/>
      <c r="C303" s="11" t="s">
        <v>15</v>
      </c>
      <c r="D303" s="21"/>
      <c r="E303" s="11" t="s">
        <v>15</v>
      </c>
      <c r="F303" s="21"/>
      <c r="G303" s="22" t="s">
        <v>15</v>
      </c>
      <c r="H303" s="21">
        <v>344.33</v>
      </c>
      <c r="I303" s="22" t="s">
        <v>15</v>
      </c>
      <c r="J303" s="23">
        <f t="shared" ref="J303:J308" si="37">SUM(D303:H303)</f>
        <v>344.33</v>
      </c>
      <c r="K303" s="11" t="s">
        <v>15</v>
      </c>
    </row>
    <row r="304" spans="1:11" x14ac:dyDescent="0.2">
      <c r="A304" s="11" t="s">
        <v>31</v>
      </c>
      <c r="B304" s="20"/>
      <c r="C304" s="11" t="s">
        <v>15</v>
      </c>
      <c r="D304" s="21">
        <v>1290.73</v>
      </c>
      <c r="E304" s="11" t="s">
        <v>15</v>
      </c>
      <c r="F304" s="21">
        <v>13468.18</v>
      </c>
      <c r="G304" s="22" t="s">
        <v>15</v>
      </c>
      <c r="H304" s="21">
        <v>246.14</v>
      </c>
      <c r="I304" s="22" t="s">
        <v>15</v>
      </c>
      <c r="J304" s="23">
        <f t="shared" si="37"/>
        <v>15005.05</v>
      </c>
      <c r="K304" s="11" t="s">
        <v>15</v>
      </c>
    </row>
    <row r="305" spans="1:11" x14ac:dyDescent="0.2">
      <c r="A305" s="11" t="s">
        <v>32</v>
      </c>
      <c r="B305" s="20"/>
      <c r="C305" s="11" t="s">
        <v>15</v>
      </c>
      <c r="D305" s="21">
        <v>1289.93</v>
      </c>
      <c r="E305" s="11" t="s">
        <v>15</v>
      </c>
      <c r="F305" s="21">
        <v>1462.6</v>
      </c>
      <c r="G305" s="22" t="s">
        <v>15</v>
      </c>
      <c r="H305" s="21">
        <v>212.58</v>
      </c>
      <c r="I305" s="22" t="s">
        <v>15</v>
      </c>
      <c r="J305" s="23">
        <f t="shared" si="37"/>
        <v>2965.1099999999997</v>
      </c>
      <c r="K305" s="11" t="s">
        <v>15</v>
      </c>
    </row>
    <row r="306" spans="1:11" x14ac:dyDescent="0.2">
      <c r="A306" s="11" t="s">
        <v>33</v>
      </c>
      <c r="B306" s="20"/>
      <c r="C306" s="11" t="s">
        <v>15</v>
      </c>
      <c r="D306" s="21">
        <v>1289.93</v>
      </c>
      <c r="E306" s="11" t="s">
        <v>15</v>
      </c>
      <c r="F306" s="21">
        <v>1462.6</v>
      </c>
      <c r="G306" s="22" t="s">
        <v>15</v>
      </c>
      <c r="H306" s="21">
        <v>212.58</v>
      </c>
      <c r="I306" s="22" t="s">
        <v>15</v>
      </c>
      <c r="J306" s="23">
        <f t="shared" si="37"/>
        <v>2965.1099999999997</v>
      </c>
      <c r="K306" s="11" t="s">
        <v>15</v>
      </c>
    </row>
    <row r="307" spans="1:11" x14ac:dyDescent="0.2">
      <c r="A307" s="11" t="s">
        <v>34</v>
      </c>
      <c r="B307" s="20"/>
      <c r="C307" s="11" t="s">
        <v>15</v>
      </c>
      <c r="D307" s="21">
        <v>1289.93</v>
      </c>
      <c r="E307" s="11" t="s">
        <v>15</v>
      </c>
      <c r="F307" s="21">
        <v>1462.6</v>
      </c>
      <c r="G307" s="22" t="s">
        <v>15</v>
      </c>
      <c r="H307" s="21">
        <v>0</v>
      </c>
      <c r="I307" s="22" t="s">
        <v>15</v>
      </c>
      <c r="J307" s="23">
        <f t="shared" si="37"/>
        <v>2752.5299999999997</v>
      </c>
      <c r="K307" s="11" t="s">
        <v>15</v>
      </c>
    </row>
    <row r="308" spans="1:11" x14ac:dyDescent="0.2">
      <c r="A308" s="11"/>
      <c r="B308" s="20"/>
      <c r="C308" s="11" t="s">
        <v>15</v>
      </c>
      <c r="D308" s="21"/>
      <c r="E308" s="11" t="s">
        <v>15</v>
      </c>
      <c r="F308" s="21"/>
      <c r="G308" s="22" t="s">
        <v>15</v>
      </c>
      <c r="H308" s="21"/>
      <c r="I308" s="22" t="s">
        <v>15</v>
      </c>
      <c r="J308" s="23">
        <f t="shared" si="37"/>
        <v>0</v>
      </c>
      <c r="K308" s="11" t="s">
        <v>15</v>
      </c>
    </row>
    <row r="309" spans="1:11" x14ac:dyDescent="0.2">
      <c r="A309" s="25"/>
      <c r="B309" s="25" t="s">
        <v>28</v>
      </c>
      <c r="C309" s="26" t="s">
        <v>15</v>
      </c>
      <c r="D309" s="27">
        <f>SUM(D303:D308)</f>
        <v>5160.5200000000004</v>
      </c>
      <c r="E309" s="26" t="s">
        <v>15</v>
      </c>
      <c r="F309" s="27">
        <f>SUM(F303:F308)</f>
        <v>17855.98</v>
      </c>
      <c r="G309" s="28" t="s">
        <v>15</v>
      </c>
      <c r="H309" s="27">
        <f>SUM(H303:H308)</f>
        <v>1015.6300000000001</v>
      </c>
      <c r="I309" s="28" t="s">
        <v>15</v>
      </c>
      <c r="J309" s="27">
        <f>SUM(D309:I309)</f>
        <v>24032.13</v>
      </c>
      <c r="K309" s="11" t="s">
        <v>15</v>
      </c>
    </row>
    <row r="310" spans="1:11" x14ac:dyDescent="0.2">
      <c r="A310" s="19" t="s">
        <v>72</v>
      </c>
      <c r="B310" s="20">
        <v>12515</v>
      </c>
      <c r="C310" s="11" t="s">
        <v>15</v>
      </c>
      <c r="D310" s="29"/>
      <c r="E310" s="11" t="s">
        <v>15</v>
      </c>
      <c r="F310" s="29"/>
      <c r="G310" s="22" t="s">
        <v>15</v>
      </c>
      <c r="H310" s="29"/>
      <c r="I310" s="22" t="s">
        <v>15</v>
      </c>
      <c r="J310" s="23"/>
      <c r="K310" s="11" t="s">
        <v>15</v>
      </c>
    </row>
    <row r="311" spans="1:11" x14ac:dyDescent="0.2">
      <c r="A311" s="11" t="s">
        <v>30</v>
      </c>
      <c r="B311" s="20"/>
      <c r="C311" s="11" t="s">
        <v>15</v>
      </c>
      <c r="D311" s="21"/>
      <c r="E311" s="11" t="s">
        <v>15</v>
      </c>
      <c r="F311" s="21"/>
      <c r="G311" s="22" t="s">
        <v>15</v>
      </c>
      <c r="H311" s="21">
        <v>31002.23</v>
      </c>
      <c r="I311" s="22" t="s">
        <v>15</v>
      </c>
      <c r="J311" s="23">
        <f t="shared" ref="J311:J316" si="38">SUM(D311:H311)</f>
        <v>31002.23</v>
      </c>
      <c r="K311" s="11" t="s">
        <v>15</v>
      </c>
    </row>
    <row r="312" spans="1:11" x14ac:dyDescent="0.2">
      <c r="A312" s="11" t="s">
        <v>31</v>
      </c>
      <c r="B312" s="20"/>
      <c r="C312" s="11" t="s">
        <v>15</v>
      </c>
      <c r="D312" s="21">
        <v>116212.1</v>
      </c>
      <c r="E312" s="11" t="s">
        <v>15</v>
      </c>
      <c r="F312" s="21">
        <v>147189.07</v>
      </c>
      <c r="G312" s="22" t="s">
        <v>15</v>
      </c>
      <c r="H312" s="21">
        <v>22161.88</v>
      </c>
      <c r="I312" s="22" t="s">
        <v>15</v>
      </c>
      <c r="J312" s="23">
        <f t="shared" si="38"/>
        <v>285563.05000000005</v>
      </c>
      <c r="K312" s="11" t="s">
        <v>15</v>
      </c>
    </row>
    <row r="313" spans="1:11" x14ac:dyDescent="0.2">
      <c r="A313" s="11" t="s">
        <v>32</v>
      </c>
      <c r="B313" s="20"/>
      <c r="C313" s="11" t="s">
        <v>15</v>
      </c>
      <c r="D313" s="21">
        <v>116139.28</v>
      </c>
      <c r="E313" s="11" t="s">
        <v>15</v>
      </c>
      <c r="F313" s="21">
        <v>131686.81</v>
      </c>
      <c r="G313" s="22" t="s">
        <v>15</v>
      </c>
      <c r="H313" s="21">
        <v>19139.560000000001</v>
      </c>
      <c r="I313" s="22" t="s">
        <v>15</v>
      </c>
      <c r="J313" s="23">
        <f t="shared" si="38"/>
        <v>266965.65000000002</v>
      </c>
      <c r="K313" s="11" t="s">
        <v>15</v>
      </c>
    </row>
    <row r="314" spans="1:11" x14ac:dyDescent="0.2">
      <c r="A314" s="11" t="s">
        <v>33</v>
      </c>
      <c r="B314" s="20"/>
      <c r="C314" s="11" t="s">
        <v>15</v>
      </c>
      <c r="D314" s="21">
        <v>116139.28</v>
      </c>
      <c r="E314" s="11" t="s">
        <v>15</v>
      </c>
      <c r="F314" s="21">
        <v>131686.81</v>
      </c>
      <c r="G314" s="22" t="s">
        <v>15</v>
      </c>
      <c r="H314" s="21">
        <v>19139.560000000001</v>
      </c>
      <c r="I314" s="22" t="s">
        <v>15</v>
      </c>
      <c r="J314" s="23">
        <f t="shared" si="38"/>
        <v>266965.65000000002</v>
      </c>
      <c r="K314" s="11" t="s">
        <v>15</v>
      </c>
    </row>
    <row r="315" spans="1:11" x14ac:dyDescent="0.2">
      <c r="A315" s="11" t="s">
        <v>34</v>
      </c>
      <c r="B315" s="20"/>
      <c r="C315" s="11" t="s">
        <v>15</v>
      </c>
      <c r="D315" s="21">
        <v>116139.28</v>
      </c>
      <c r="E315" s="11" t="s">
        <v>15</v>
      </c>
      <c r="F315" s="21">
        <v>131686.81</v>
      </c>
      <c r="G315" s="22" t="s">
        <v>15</v>
      </c>
      <c r="H315" s="21">
        <v>0</v>
      </c>
      <c r="I315" s="22" t="s">
        <v>15</v>
      </c>
      <c r="J315" s="23">
        <f t="shared" si="38"/>
        <v>247826.09</v>
      </c>
      <c r="K315" s="11" t="s">
        <v>15</v>
      </c>
    </row>
    <row r="316" spans="1:11" x14ac:dyDescent="0.2">
      <c r="A316" s="11"/>
      <c r="B316" s="20"/>
      <c r="C316" s="11" t="s">
        <v>15</v>
      </c>
      <c r="D316" s="21"/>
      <c r="E316" s="11" t="s">
        <v>15</v>
      </c>
      <c r="F316" s="21"/>
      <c r="G316" s="22" t="s">
        <v>15</v>
      </c>
      <c r="H316" s="21"/>
      <c r="I316" s="22" t="s">
        <v>15</v>
      </c>
      <c r="J316" s="23">
        <f t="shared" si="38"/>
        <v>0</v>
      </c>
      <c r="K316" s="11" t="s">
        <v>15</v>
      </c>
    </row>
    <row r="317" spans="1:11" x14ac:dyDescent="0.2">
      <c r="A317" s="25"/>
      <c r="B317" s="25" t="s">
        <v>28</v>
      </c>
      <c r="C317" s="26" t="s">
        <v>15</v>
      </c>
      <c r="D317" s="27">
        <f>SUM(D311:D316)</f>
        <v>464629.94000000006</v>
      </c>
      <c r="E317" s="26" t="s">
        <v>15</v>
      </c>
      <c r="F317" s="27">
        <f>SUM(F311:F316)</f>
        <v>542249.5</v>
      </c>
      <c r="G317" s="28" t="s">
        <v>15</v>
      </c>
      <c r="H317" s="27">
        <f>SUM(H311:H316)</f>
        <v>91443.23</v>
      </c>
      <c r="I317" s="28" t="s">
        <v>15</v>
      </c>
      <c r="J317" s="27">
        <f>SUM(D317:I317)</f>
        <v>1098322.6700000002</v>
      </c>
      <c r="K317" s="11" t="s">
        <v>15</v>
      </c>
    </row>
    <row r="318" spans="1:11" x14ac:dyDescent="0.2">
      <c r="A318" s="19" t="s">
        <v>73</v>
      </c>
      <c r="B318" s="20">
        <v>1847</v>
      </c>
      <c r="C318" s="11" t="s">
        <v>15</v>
      </c>
      <c r="D318" s="29"/>
      <c r="E318" s="11" t="s">
        <v>15</v>
      </c>
      <c r="F318" s="29"/>
      <c r="G318" s="22" t="s">
        <v>15</v>
      </c>
      <c r="H318" s="29"/>
      <c r="I318" s="22" t="s">
        <v>15</v>
      </c>
      <c r="J318" s="23"/>
      <c r="K318" s="11" t="s">
        <v>15</v>
      </c>
    </row>
    <row r="319" spans="1:11" x14ac:dyDescent="0.2">
      <c r="A319" s="11" t="s">
        <v>30</v>
      </c>
      <c r="B319" s="20"/>
      <c r="C319" s="11" t="s">
        <v>15</v>
      </c>
      <c r="D319" s="21"/>
      <c r="E319" s="11" t="s">
        <v>15</v>
      </c>
      <c r="F319" s="21"/>
      <c r="G319" s="22" t="s">
        <v>15</v>
      </c>
      <c r="H319" s="21">
        <v>1623.55</v>
      </c>
      <c r="I319" s="22" t="s">
        <v>15</v>
      </c>
      <c r="J319" s="23">
        <f t="shared" ref="J319:J324" si="39">SUM(D319:H319)</f>
        <v>1623.55</v>
      </c>
      <c r="K319" s="11" t="s">
        <v>15</v>
      </c>
    </row>
    <row r="320" spans="1:11" x14ac:dyDescent="0.2">
      <c r="A320" s="11" t="s">
        <v>31</v>
      </c>
      <c r="B320" s="20"/>
      <c r="C320" s="11" t="s">
        <v>15</v>
      </c>
      <c r="D320" s="21">
        <v>17150.919999999998</v>
      </c>
      <c r="E320" s="11" t="s">
        <v>15</v>
      </c>
      <c r="F320" s="21">
        <v>43888.89</v>
      </c>
      <c r="G320" s="22" t="s">
        <v>15</v>
      </c>
      <c r="H320" s="21">
        <v>1311.94</v>
      </c>
      <c r="I320" s="22" t="s">
        <v>15</v>
      </c>
      <c r="J320" s="23">
        <f t="shared" si="39"/>
        <v>62351.75</v>
      </c>
      <c r="K320" s="11" t="s">
        <v>15</v>
      </c>
    </row>
    <row r="321" spans="1:11" x14ac:dyDescent="0.2">
      <c r="A321" s="11" t="s">
        <v>32</v>
      </c>
      <c r="B321" s="20"/>
      <c r="C321" s="11" t="s">
        <v>15</v>
      </c>
      <c r="D321" s="21">
        <v>17140.16</v>
      </c>
      <c r="E321" s="11" t="s">
        <v>15</v>
      </c>
      <c r="F321" s="21">
        <v>28705.03</v>
      </c>
      <c r="G321" s="22" t="s">
        <v>15</v>
      </c>
      <c r="H321" s="21">
        <v>887.78</v>
      </c>
      <c r="I321" s="22" t="s">
        <v>15</v>
      </c>
      <c r="J321" s="23">
        <f t="shared" si="39"/>
        <v>46732.97</v>
      </c>
      <c r="K321" s="11" t="s">
        <v>15</v>
      </c>
    </row>
    <row r="322" spans="1:11" x14ac:dyDescent="0.2">
      <c r="A322" s="11" t="s">
        <v>33</v>
      </c>
      <c r="B322" s="20"/>
      <c r="C322" s="11" t="s">
        <v>15</v>
      </c>
      <c r="D322" s="21">
        <v>17140.16</v>
      </c>
      <c r="E322" s="11" t="s">
        <v>15</v>
      </c>
      <c r="F322" s="21">
        <v>28705.03</v>
      </c>
      <c r="G322" s="22" t="s">
        <v>15</v>
      </c>
      <c r="H322" s="21">
        <v>887.78</v>
      </c>
      <c r="I322" s="22" t="s">
        <v>15</v>
      </c>
      <c r="J322" s="23">
        <f t="shared" si="39"/>
        <v>46732.97</v>
      </c>
      <c r="K322" s="11" t="s">
        <v>15</v>
      </c>
    </row>
    <row r="323" spans="1:11" x14ac:dyDescent="0.2">
      <c r="A323" s="11" t="s">
        <v>34</v>
      </c>
      <c r="B323" s="20"/>
      <c r="C323" s="11" t="s">
        <v>15</v>
      </c>
      <c r="D323" s="21">
        <v>17140.16</v>
      </c>
      <c r="E323" s="11" t="s">
        <v>15</v>
      </c>
      <c r="F323" s="21">
        <v>28705.03</v>
      </c>
      <c r="G323" s="22" t="s">
        <v>15</v>
      </c>
      <c r="H323" s="21">
        <v>0</v>
      </c>
      <c r="I323" s="22" t="s">
        <v>15</v>
      </c>
      <c r="J323" s="23">
        <f t="shared" si="39"/>
        <v>45845.19</v>
      </c>
      <c r="K323" s="11" t="s">
        <v>15</v>
      </c>
    </row>
    <row r="324" spans="1:11" x14ac:dyDescent="0.2">
      <c r="A324" s="11"/>
      <c r="B324" s="20"/>
      <c r="C324" s="11" t="s">
        <v>15</v>
      </c>
      <c r="D324" s="21"/>
      <c r="E324" s="11" t="s">
        <v>15</v>
      </c>
      <c r="F324" s="21"/>
      <c r="G324" s="22" t="s">
        <v>15</v>
      </c>
      <c r="H324" s="21"/>
      <c r="I324" s="22" t="s">
        <v>15</v>
      </c>
      <c r="J324" s="23">
        <f t="shared" si="39"/>
        <v>0</v>
      </c>
      <c r="K324" s="11" t="s">
        <v>15</v>
      </c>
    </row>
    <row r="325" spans="1:11" x14ac:dyDescent="0.2">
      <c r="A325" s="25"/>
      <c r="B325" s="25" t="s">
        <v>28</v>
      </c>
      <c r="C325" s="26" t="s">
        <v>15</v>
      </c>
      <c r="D325" s="27">
        <f>SUM(D319:D324)</f>
        <v>68571.400000000009</v>
      </c>
      <c r="E325" s="26" t="s">
        <v>15</v>
      </c>
      <c r="F325" s="27">
        <f>SUM(F319:F324)</f>
        <v>130003.98</v>
      </c>
      <c r="G325" s="28" t="s">
        <v>15</v>
      </c>
      <c r="H325" s="27">
        <f>SUM(H319:H324)</f>
        <v>4711.0499999999993</v>
      </c>
      <c r="I325" s="28" t="s">
        <v>15</v>
      </c>
      <c r="J325" s="27">
        <f>SUM(D325:I325)</f>
        <v>203286.43</v>
      </c>
      <c r="K325" s="11" t="s">
        <v>15</v>
      </c>
    </row>
    <row r="326" spans="1:11" x14ac:dyDescent="0.2">
      <c r="A326" s="19" t="s">
        <v>74</v>
      </c>
      <c r="B326" s="20">
        <v>1147</v>
      </c>
      <c r="C326" s="11" t="s">
        <v>15</v>
      </c>
      <c r="D326" s="29"/>
      <c r="E326" s="11" t="s">
        <v>15</v>
      </c>
      <c r="F326" s="29"/>
      <c r="G326" s="22" t="s">
        <v>15</v>
      </c>
      <c r="H326" s="29"/>
      <c r="I326" s="22" t="s">
        <v>15</v>
      </c>
      <c r="J326" s="23"/>
      <c r="K326" s="11" t="s">
        <v>15</v>
      </c>
    </row>
    <row r="327" spans="1:11" x14ac:dyDescent="0.2">
      <c r="A327" s="11" t="s">
        <v>30</v>
      </c>
      <c r="B327" s="20"/>
      <c r="C327" s="11" t="s">
        <v>15</v>
      </c>
      <c r="D327" s="21"/>
      <c r="E327" s="11" t="s">
        <v>15</v>
      </c>
      <c r="F327" s="21"/>
      <c r="G327" s="22" t="s">
        <v>15</v>
      </c>
      <c r="H327" s="21">
        <v>1926.94</v>
      </c>
      <c r="I327" s="22" t="s">
        <v>15</v>
      </c>
      <c r="J327" s="23">
        <f t="shared" ref="J327:J332" si="40">SUM(D327:H327)</f>
        <v>1926.94</v>
      </c>
      <c r="K327" s="11" t="s">
        <v>15</v>
      </c>
    </row>
    <row r="328" spans="1:11" x14ac:dyDescent="0.2">
      <c r="A328" s="11" t="s">
        <v>31</v>
      </c>
      <c r="B328" s="20"/>
      <c r="C328" s="11" t="s">
        <v>15</v>
      </c>
      <c r="D328" s="21">
        <v>10650.84</v>
      </c>
      <c r="E328" s="11" t="s">
        <v>15</v>
      </c>
      <c r="F328" s="21">
        <v>27698.080000000002</v>
      </c>
      <c r="G328" s="22" t="s">
        <v>15</v>
      </c>
      <c r="H328" s="21">
        <v>1509.19</v>
      </c>
      <c r="I328" s="22" t="s">
        <v>15</v>
      </c>
      <c r="J328" s="23">
        <f t="shared" si="40"/>
        <v>39858.11</v>
      </c>
      <c r="K328" s="11" t="s">
        <v>15</v>
      </c>
    </row>
    <row r="329" spans="1:11" x14ac:dyDescent="0.2">
      <c r="A329" s="11" t="s">
        <v>32</v>
      </c>
      <c r="B329" s="20"/>
      <c r="C329" s="11" t="s">
        <v>15</v>
      </c>
      <c r="D329" s="21">
        <v>10644.16</v>
      </c>
      <c r="E329" s="11" t="s">
        <v>15</v>
      </c>
      <c r="F329" s="21">
        <v>12556.69</v>
      </c>
      <c r="G329" s="22" t="s">
        <v>15</v>
      </c>
      <c r="H329" s="21">
        <v>1287.42</v>
      </c>
      <c r="I329" s="22" t="s">
        <v>15</v>
      </c>
      <c r="J329" s="23">
        <f t="shared" si="40"/>
        <v>24488.269999999997</v>
      </c>
      <c r="K329" s="11" t="s">
        <v>15</v>
      </c>
    </row>
    <row r="330" spans="1:11" x14ac:dyDescent="0.2">
      <c r="A330" s="11" t="s">
        <v>33</v>
      </c>
      <c r="B330" s="20"/>
      <c r="C330" s="11" t="s">
        <v>15</v>
      </c>
      <c r="D330" s="21">
        <v>10644.16</v>
      </c>
      <c r="E330" s="11" t="s">
        <v>15</v>
      </c>
      <c r="F330" s="21">
        <v>12556.69</v>
      </c>
      <c r="G330" s="22" t="s">
        <v>15</v>
      </c>
      <c r="H330" s="21">
        <v>1287.42</v>
      </c>
      <c r="I330" s="22" t="s">
        <v>15</v>
      </c>
      <c r="J330" s="23">
        <f t="shared" si="40"/>
        <v>24488.269999999997</v>
      </c>
      <c r="K330" s="11" t="s">
        <v>15</v>
      </c>
    </row>
    <row r="331" spans="1:11" x14ac:dyDescent="0.2">
      <c r="A331" s="11" t="s">
        <v>34</v>
      </c>
      <c r="B331" s="20"/>
      <c r="C331" s="11" t="s">
        <v>15</v>
      </c>
      <c r="D331" s="21">
        <v>10644.16</v>
      </c>
      <c r="E331" s="11" t="s">
        <v>15</v>
      </c>
      <c r="F331" s="21">
        <v>12556.69</v>
      </c>
      <c r="G331" s="22" t="s">
        <v>15</v>
      </c>
      <c r="H331" s="21">
        <v>0</v>
      </c>
      <c r="I331" s="22" t="s">
        <v>15</v>
      </c>
      <c r="J331" s="23">
        <f t="shared" si="40"/>
        <v>23200.85</v>
      </c>
      <c r="K331" s="11" t="s">
        <v>15</v>
      </c>
    </row>
    <row r="332" spans="1:11" x14ac:dyDescent="0.2">
      <c r="A332" s="11"/>
      <c r="B332" s="20"/>
      <c r="C332" s="11" t="s">
        <v>15</v>
      </c>
      <c r="D332" s="21"/>
      <c r="E332" s="11" t="s">
        <v>15</v>
      </c>
      <c r="F332" s="21"/>
      <c r="G332" s="22" t="s">
        <v>15</v>
      </c>
      <c r="H332" s="21"/>
      <c r="I332" s="22" t="s">
        <v>15</v>
      </c>
      <c r="J332" s="23">
        <f t="shared" si="40"/>
        <v>0</v>
      </c>
      <c r="K332" s="11" t="s">
        <v>15</v>
      </c>
    </row>
    <row r="333" spans="1:11" x14ac:dyDescent="0.2">
      <c r="A333" s="25"/>
      <c r="B333" s="25" t="s">
        <v>28</v>
      </c>
      <c r="C333" s="26" t="s">
        <v>15</v>
      </c>
      <c r="D333" s="27">
        <f>SUM(D327:D332)</f>
        <v>42583.32</v>
      </c>
      <c r="E333" s="26" t="s">
        <v>15</v>
      </c>
      <c r="F333" s="27">
        <f>SUM(F327:F332)</f>
        <v>65368.150000000009</v>
      </c>
      <c r="G333" s="28" t="s">
        <v>15</v>
      </c>
      <c r="H333" s="27">
        <f>SUM(H327:H332)</f>
        <v>6010.97</v>
      </c>
      <c r="I333" s="28" t="s">
        <v>15</v>
      </c>
      <c r="J333" s="27">
        <f>SUM(D333:I333)</f>
        <v>113962.44</v>
      </c>
      <c r="K333" s="11" t="s">
        <v>15</v>
      </c>
    </row>
    <row r="334" spans="1:11" x14ac:dyDescent="0.2">
      <c r="A334" s="19" t="s">
        <v>75</v>
      </c>
      <c r="B334" s="20">
        <v>841</v>
      </c>
      <c r="C334" s="11" t="s">
        <v>15</v>
      </c>
      <c r="D334" s="29"/>
      <c r="E334" s="11" t="s">
        <v>15</v>
      </c>
      <c r="F334" s="29"/>
      <c r="G334" s="22" t="s">
        <v>15</v>
      </c>
      <c r="H334" s="29"/>
      <c r="I334" s="22" t="s">
        <v>15</v>
      </c>
      <c r="J334" s="23"/>
      <c r="K334" s="11" t="s">
        <v>15</v>
      </c>
    </row>
    <row r="335" spans="1:11" x14ac:dyDescent="0.2">
      <c r="A335" s="11" t="s">
        <v>30</v>
      </c>
      <c r="B335" s="20"/>
      <c r="C335" s="11" t="s">
        <v>15</v>
      </c>
      <c r="D335" s="21"/>
      <c r="E335" s="11" t="s">
        <v>15</v>
      </c>
      <c r="F335" s="21"/>
      <c r="G335" s="22" t="s">
        <v>15</v>
      </c>
      <c r="H335" s="21">
        <v>1662.95</v>
      </c>
      <c r="I335" s="22" t="s">
        <v>15</v>
      </c>
      <c r="J335" s="23">
        <f t="shared" ref="J335:J340" si="41">SUM(D335:H335)</f>
        <v>1662.95</v>
      </c>
      <c r="K335" s="11" t="s">
        <v>15</v>
      </c>
    </row>
    <row r="336" spans="1:11" x14ac:dyDescent="0.2">
      <c r="A336" s="11" t="s">
        <v>31</v>
      </c>
      <c r="B336" s="20"/>
      <c r="C336" s="11" t="s">
        <v>15</v>
      </c>
      <c r="D336" s="21">
        <v>7809.38</v>
      </c>
      <c r="E336" s="11" t="s">
        <v>15</v>
      </c>
      <c r="F336" s="21">
        <v>22200.11</v>
      </c>
      <c r="G336" s="22" t="s">
        <v>15</v>
      </c>
      <c r="H336" s="21">
        <v>1384.88</v>
      </c>
      <c r="I336" s="22" t="s">
        <v>15</v>
      </c>
      <c r="J336" s="23">
        <f t="shared" si="41"/>
        <v>31394.370000000003</v>
      </c>
      <c r="K336" s="11" t="s">
        <v>15</v>
      </c>
    </row>
    <row r="337" spans="1:11" x14ac:dyDescent="0.2">
      <c r="A337" s="11" t="s">
        <v>32</v>
      </c>
      <c r="B337" s="20"/>
      <c r="C337" s="11" t="s">
        <v>15</v>
      </c>
      <c r="D337" s="21">
        <v>7804.48</v>
      </c>
      <c r="E337" s="11" t="s">
        <v>15</v>
      </c>
      <c r="F337" s="21">
        <v>6950.77</v>
      </c>
      <c r="G337" s="22" t="s">
        <v>15</v>
      </c>
      <c r="H337" s="21">
        <v>956.42</v>
      </c>
      <c r="I337" s="22" t="s">
        <v>15</v>
      </c>
      <c r="J337" s="23">
        <f t="shared" si="41"/>
        <v>15711.67</v>
      </c>
      <c r="K337" s="11" t="s">
        <v>15</v>
      </c>
    </row>
    <row r="338" spans="1:11" x14ac:dyDescent="0.2">
      <c r="A338" s="11" t="s">
        <v>33</v>
      </c>
      <c r="B338" s="20"/>
      <c r="C338" s="11" t="s">
        <v>15</v>
      </c>
      <c r="D338" s="21">
        <v>7804.48</v>
      </c>
      <c r="E338" s="11" t="s">
        <v>15</v>
      </c>
      <c r="F338" s="21">
        <v>6950.77</v>
      </c>
      <c r="G338" s="22" t="s">
        <v>15</v>
      </c>
      <c r="H338" s="21">
        <v>956.42</v>
      </c>
      <c r="I338" s="22" t="s">
        <v>15</v>
      </c>
      <c r="J338" s="23">
        <f t="shared" si="41"/>
        <v>15711.67</v>
      </c>
      <c r="K338" s="11" t="s">
        <v>15</v>
      </c>
    </row>
    <row r="339" spans="1:11" x14ac:dyDescent="0.2">
      <c r="A339" s="11" t="s">
        <v>34</v>
      </c>
      <c r="B339" s="20"/>
      <c r="C339" s="11" t="s">
        <v>15</v>
      </c>
      <c r="D339" s="21">
        <v>7804.48</v>
      </c>
      <c r="E339" s="11" t="s">
        <v>15</v>
      </c>
      <c r="F339" s="21">
        <v>6950.77</v>
      </c>
      <c r="G339" s="22" t="s">
        <v>15</v>
      </c>
      <c r="H339" s="21">
        <v>0</v>
      </c>
      <c r="I339" s="22" t="s">
        <v>15</v>
      </c>
      <c r="J339" s="23">
        <f t="shared" si="41"/>
        <v>14755.25</v>
      </c>
      <c r="K339" s="11" t="s">
        <v>15</v>
      </c>
    </row>
    <row r="340" spans="1:11" x14ac:dyDescent="0.2">
      <c r="A340" s="11"/>
      <c r="B340" s="20"/>
      <c r="C340" s="11" t="s">
        <v>15</v>
      </c>
      <c r="D340" s="21"/>
      <c r="E340" s="11" t="s">
        <v>15</v>
      </c>
      <c r="F340" s="21"/>
      <c r="G340" s="22" t="s">
        <v>15</v>
      </c>
      <c r="H340" s="21"/>
      <c r="I340" s="22" t="s">
        <v>15</v>
      </c>
      <c r="J340" s="23">
        <f t="shared" si="41"/>
        <v>0</v>
      </c>
      <c r="K340" s="11" t="s">
        <v>15</v>
      </c>
    </row>
    <row r="341" spans="1:11" x14ac:dyDescent="0.2">
      <c r="A341" s="25"/>
      <c r="B341" s="25" t="s">
        <v>28</v>
      </c>
      <c r="C341" s="26" t="s">
        <v>15</v>
      </c>
      <c r="D341" s="27">
        <f>SUM(D335:D340)</f>
        <v>31222.82</v>
      </c>
      <c r="E341" s="26" t="s">
        <v>15</v>
      </c>
      <c r="F341" s="27">
        <f>SUM(F335:F340)</f>
        <v>43052.42</v>
      </c>
      <c r="G341" s="28" t="s">
        <v>15</v>
      </c>
      <c r="H341" s="27">
        <f>SUM(H335:H340)</f>
        <v>4960.67</v>
      </c>
      <c r="I341" s="28" t="s">
        <v>15</v>
      </c>
      <c r="J341" s="27">
        <f>SUM(D341:I341)</f>
        <v>79235.909999999989</v>
      </c>
      <c r="K341" s="11" t="s">
        <v>15</v>
      </c>
    </row>
    <row r="342" spans="1:11" x14ac:dyDescent="0.2">
      <c r="A342" s="19" t="s">
        <v>76</v>
      </c>
      <c r="B342" s="20">
        <v>62</v>
      </c>
      <c r="C342" s="11" t="s">
        <v>15</v>
      </c>
      <c r="D342" s="29"/>
      <c r="E342" s="11" t="s">
        <v>15</v>
      </c>
      <c r="F342" s="29"/>
      <c r="G342" s="22" t="s">
        <v>15</v>
      </c>
      <c r="H342" s="29"/>
      <c r="I342" s="22" t="s">
        <v>15</v>
      </c>
      <c r="J342" s="23"/>
      <c r="K342" s="11" t="s">
        <v>15</v>
      </c>
    </row>
    <row r="343" spans="1:11" x14ac:dyDescent="0.2">
      <c r="A343" s="11" t="s">
        <v>30</v>
      </c>
      <c r="B343" s="20"/>
      <c r="C343" s="11" t="s">
        <v>15</v>
      </c>
      <c r="D343" s="21"/>
      <c r="E343" s="11" t="s">
        <v>15</v>
      </c>
      <c r="F343" s="21"/>
      <c r="G343" s="22" t="s">
        <v>15</v>
      </c>
      <c r="H343" s="21">
        <v>104.16</v>
      </c>
      <c r="I343" s="22" t="s">
        <v>15</v>
      </c>
      <c r="J343" s="23">
        <f t="shared" ref="J343:J348" si="42">SUM(D343:H343)</f>
        <v>104.16</v>
      </c>
      <c r="K343" s="11" t="s">
        <v>15</v>
      </c>
    </row>
    <row r="344" spans="1:11" x14ac:dyDescent="0.2">
      <c r="A344" s="11" t="s">
        <v>31</v>
      </c>
      <c r="B344" s="20"/>
      <c r="C344" s="11" t="s">
        <v>15</v>
      </c>
      <c r="D344" s="21">
        <v>575.72</v>
      </c>
      <c r="E344" s="11" t="s">
        <v>15</v>
      </c>
      <c r="F344" s="21">
        <v>12686.38</v>
      </c>
      <c r="G344" s="22" t="s">
        <v>15</v>
      </c>
      <c r="H344" s="21">
        <v>81.58</v>
      </c>
      <c r="I344" s="22" t="s">
        <v>15</v>
      </c>
      <c r="J344" s="23">
        <f t="shared" si="42"/>
        <v>13343.679999999998</v>
      </c>
      <c r="K344" s="11" t="s">
        <v>15</v>
      </c>
    </row>
    <row r="345" spans="1:11" x14ac:dyDescent="0.2">
      <c r="A345" s="11" t="s">
        <v>32</v>
      </c>
      <c r="B345" s="20"/>
      <c r="C345" s="11" t="s">
        <v>15</v>
      </c>
      <c r="D345" s="21">
        <v>575.36</v>
      </c>
      <c r="E345" s="11" t="s">
        <v>15</v>
      </c>
      <c r="F345" s="21">
        <v>678.74</v>
      </c>
      <c r="G345" s="22" t="s">
        <v>15</v>
      </c>
      <c r="H345" s="21">
        <v>69.59</v>
      </c>
      <c r="I345" s="22" t="s">
        <v>15</v>
      </c>
      <c r="J345" s="23">
        <f t="shared" si="42"/>
        <v>1323.6899999999998</v>
      </c>
      <c r="K345" s="11" t="s">
        <v>15</v>
      </c>
    </row>
    <row r="346" spans="1:11" x14ac:dyDescent="0.2">
      <c r="A346" s="11" t="s">
        <v>33</v>
      </c>
      <c r="B346" s="20"/>
      <c r="C346" s="11" t="s">
        <v>15</v>
      </c>
      <c r="D346" s="21">
        <v>575.36</v>
      </c>
      <c r="E346" s="11" t="s">
        <v>15</v>
      </c>
      <c r="F346" s="21">
        <v>678.74</v>
      </c>
      <c r="G346" s="22" t="s">
        <v>15</v>
      </c>
      <c r="H346" s="21">
        <v>69.59</v>
      </c>
      <c r="I346" s="22" t="s">
        <v>15</v>
      </c>
      <c r="J346" s="23">
        <f t="shared" si="42"/>
        <v>1323.6899999999998</v>
      </c>
      <c r="K346" s="11" t="s">
        <v>15</v>
      </c>
    </row>
    <row r="347" spans="1:11" x14ac:dyDescent="0.2">
      <c r="A347" s="11" t="s">
        <v>34</v>
      </c>
      <c r="B347" s="20"/>
      <c r="C347" s="11" t="s">
        <v>15</v>
      </c>
      <c r="D347" s="21">
        <v>575.36</v>
      </c>
      <c r="E347" s="11" t="s">
        <v>15</v>
      </c>
      <c r="F347" s="21">
        <v>678.74</v>
      </c>
      <c r="G347" s="22" t="s">
        <v>15</v>
      </c>
      <c r="H347" s="21">
        <v>0</v>
      </c>
      <c r="I347" s="22" t="s">
        <v>15</v>
      </c>
      <c r="J347" s="23">
        <f t="shared" si="42"/>
        <v>1254.0999999999999</v>
      </c>
      <c r="K347" s="11" t="s">
        <v>15</v>
      </c>
    </row>
    <row r="348" spans="1:11" x14ac:dyDescent="0.2">
      <c r="A348" s="11"/>
      <c r="B348" s="20"/>
      <c r="C348" s="11" t="s">
        <v>15</v>
      </c>
      <c r="D348" s="21"/>
      <c r="E348" s="11" t="s">
        <v>15</v>
      </c>
      <c r="F348" s="21"/>
      <c r="G348" s="22" t="s">
        <v>15</v>
      </c>
      <c r="H348" s="21"/>
      <c r="I348" s="22" t="s">
        <v>15</v>
      </c>
      <c r="J348" s="23">
        <f t="shared" si="42"/>
        <v>0</v>
      </c>
      <c r="K348" s="11" t="s">
        <v>15</v>
      </c>
    </row>
    <row r="349" spans="1:11" x14ac:dyDescent="0.2">
      <c r="A349" s="25"/>
      <c r="B349" s="25" t="s">
        <v>28</v>
      </c>
      <c r="C349" s="26" t="s">
        <v>15</v>
      </c>
      <c r="D349" s="27">
        <f>SUM(D343:D348)</f>
        <v>2301.8000000000002</v>
      </c>
      <c r="E349" s="26" t="s">
        <v>15</v>
      </c>
      <c r="F349" s="27">
        <f>SUM(F343:F348)</f>
        <v>14722.599999999999</v>
      </c>
      <c r="G349" s="28" t="s">
        <v>15</v>
      </c>
      <c r="H349" s="27">
        <f>SUM(H343:H348)</f>
        <v>324.92</v>
      </c>
      <c r="I349" s="28" t="s">
        <v>15</v>
      </c>
      <c r="J349" s="27">
        <f>SUM(D349:I349)</f>
        <v>17349.319999999996</v>
      </c>
      <c r="K349" s="11" t="s">
        <v>15</v>
      </c>
    </row>
    <row r="350" spans="1:11" x14ac:dyDescent="0.2">
      <c r="A350" s="19" t="s">
        <v>77</v>
      </c>
      <c r="B350" s="20">
        <v>461</v>
      </c>
      <c r="C350" s="11" t="s">
        <v>15</v>
      </c>
      <c r="D350" s="29"/>
      <c r="E350" s="11" t="s">
        <v>15</v>
      </c>
      <c r="F350" s="29"/>
      <c r="G350" s="22" t="s">
        <v>15</v>
      </c>
      <c r="H350" s="29"/>
      <c r="I350" s="22" t="s">
        <v>15</v>
      </c>
      <c r="J350" s="23"/>
      <c r="K350" s="11" t="s">
        <v>15</v>
      </c>
    </row>
    <row r="351" spans="1:11" x14ac:dyDescent="0.2">
      <c r="A351" s="11" t="s">
        <v>30</v>
      </c>
      <c r="B351" s="20"/>
      <c r="C351" s="11" t="s">
        <v>15</v>
      </c>
      <c r="D351" s="21"/>
      <c r="E351" s="11" t="s">
        <v>15</v>
      </c>
      <c r="F351" s="21"/>
      <c r="G351" s="22" t="s">
        <v>15</v>
      </c>
      <c r="H351" s="21">
        <v>428.23</v>
      </c>
      <c r="I351" s="22" t="s">
        <v>15</v>
      </c>
      <c r="J351" s="23">
        <f t="shared" ref="J351:J356" si="43">SUM(D351:H351)</f>
        <v>428.23</v>
      </c>
      <c r="K351" s="11" t="s">
        <v>15</v>
      </c>
    </row>
    <row r="352" spans="1:11" x14ac:dyDescent="0.2">
      <c r="A352" s="11" t="s">
        <v>31</v>
      </c>
      <c r="B352" s="20"/>
      <c r="C352" s="11" t="s">
        <v>15</v>
      </c>
      <c r="D352" s="21">
        <v>4280.7700000000004</v>
      </c>
      <c r="E352" s="11" t="s">
        <v>15</v>
      </c>
      <c r="F352" s="21">
        <v>22048.02</v>
      </c>
      <c r="G352" s="22" t="s">
        <v>15</v>
      </c>
      <c r="H352" s="21">
        <v>370.45</v>
      </c>
      <c r="I352" s="22" t="s">
        <v>15</v>
      </c>
      <c r="J352" s="23">
        <f t="shared" si="43"/>
        <v>26699.24</v>
      </c>
      <c r="K352" s="11" t="s">
        <v>15</v>
      </c>
    </row>
    <row r="353" spans="1:11" x14ac:dyDescent="0.2">
      <c r="A353" s="11" t="s">
        <v>32</v>
      </c>
      <c r="B353" s="20"/>
      <c r="C353" s="11" t="s">
        <v>15</v>
      </c>
      <c r="D353" s="21">
        <v>4278.07</v>
      </c>
      <c r="E353" s="11" t="s">
        <v>15</v>
      </c>
      <c r="F353" s="21">
        <v>6868.25</v>
      </c>
      <c r="G353" s="22" t="s">
        <v>15</v>
      </c>
      <c r="H353" s="21">
        <v>271.68</v>
      </c>
      <c r="I353" s="22" t="s">
        <v>15</v>
      </c>
      <c r="J353" s="23">
        <f t="shared" si="43"/>
        <v>11418</v>
      </c>
      <c r="K353" s="11" t="s">
        <v>15</v>
      </c>
    </row>
    <row r="354" spans="1:11" x14ac:dyDescent="0.2">
      <c r="A354" s="11" t="s">
        <v>33</v>
      </c>
      <c r="B354" s="20"/>
      <c r="C354" s="11" t="s">
        <v>15</v>
      </c>
      <c r="D354" s="21">
        <v>4278.07</v>
      </c>
      <c r="E354" s="11" t="s">
        <v>15</v>
      </c>
      <c r="F354" s="21">
        <v>6868.25</v>
      </c>
      <c r="G354" s="22" t="s">
        <v>15</v>
      </c>
      <c r="H354" s="21">
        <v>271.68</v>
      </c>
      <c r="I354" s="22" t="s">
        <v>15</v>
      </c>
      <c r="J354" s="23">
        <f t="shared" si="43"/>
        <v>11418</v>
      </c>
      <c r="K354" s="11" t="s">
        <v>15</v>
      </c>
    </row>
    <row r="355" spans="1:11" x14ac:dyDescent="0.2">
      <c r="A355" s="11" t="s">
        <v>34</v>
      </c>
      <c r="B355" s="20"/>
      <c r="C355" s="11" t="s">
        <v>15</v>
      </c>
      <c r="D355" s="21">
        <v>4278.07</v>
      </c>
      <c r="E355" s="11" t="s">
        <v>15</v>
      </c>
      <c r="F355" s="21">
        <v>6868.25</v>
      </c>
      <c r="G355" s="22" t="s">
        <v>15</v>
      </c>
      <c r="H355" s="21">
        <v>0</v>
      </c>
      <c r="I355" s="22" t="s">
        <v>15</v>
      </c>
      <c r="J355" s="23">
        <f t="shared" si="43"/>
        <v>11146.32</v>
      </c>
      <c r="K355" s="11" t="s">
        <v>15</v>
      </c>
    </row>
    <row r="356" spans="1:11" x14ac:dyDescent="0.2">
      <c r="A356" s="11"/>
      <c r="B356" s="20"/>
      <c r="C356" s="11" t="s">
        <v>15</v>
      </c>
      <c r="D356" s="21"/>
      <c r="E356" s="11" t="s">
        <v>15</v>
      </c>
      <c r="F356" s="21"/>
      <c r="G356" s="22" t="s">
        <v>15</v>
      </c>
      <c r="H356" s="21"/>
      <c r="I356" s="22" t="s">
        <v>15</v>
      </c>
      <c r="J356" s="23">
        <f t="shared" si="43"/>
        <v>0</v>
      </c>
      <c r="K356" s="11" t="s">
        <v>15</v>
      </c>
    </row>
    <row r="357" spans="1:11" x14ac:dyDescent="0.2">
      <c r="A357" s="25"/>
      <c r="B357" s="25" t="s">
        <v>28</v>
      </c>
      <c r="C357" s="26" t="s">
        <v>15</v>
      </c>
      <c r="D357" s="27">
        <f>SUM(D351:D356)</f>
        <v>17114.98</v>
      </c>
      <c r="E357" s="26" t="s">
        <v>15</v>
      </c>
      <c r="F357" s="27">
        <f>SUM(F351:F356)</f>
        <v>42652.770000000004</v>
      </c>
      <c r="G357" s="28" t="s">
        <v>15</v>
      </c>
      <c r="H357" s="27">
        <f>SUM(H351:H356)</f>
        <v>1342.0400000000002</v>
      </c>
      <c r="I357" s="28" t="s">
        <v>15</v>
      </c>
      <c r="J357" s="27">
        <f>SUM(D357:I357)</f>
        <v>61109.79</v>
      </c>
      <c r="K357" s="11" t="s">
        <v>15</v>
      </c>
    </row>
    <row r="358" spans="1:11" x14ac:dyDescent="0.2">
      <c r="A358" s="19" t="s">
        <v>78</v>
      </c>
      <c r="B358" s="20">
        <v>382</v>
      </c>
      <c r="C358" s="11" t="s">
        <v>15</v>
      </c>
      <c r="D358" s="29"/>
      <c r="E358" s="11" t="s">
        <v>15</v>
      </c>
      <c r="F358" s="29"/>
      <c r="G358" s="22" t="s">
        <v>15</v>
      </c>
      <c r="H358" s="29"/>
      <c r="I358" s="22" t="s">
        <v>15</v>
      </c>
      <c r="J358" s="23"/>
      <c r="K358" s="11" t="s">
        <v>15</v>
      </c>
    </row>
    <row r="359" spans="1:11" x14ac:dyDescent="0.2">
      <c r="A359" s="11" t="s">
        <v>30</v>
      </c>
      <c r="B359" s="20"/>
      <c r="C359" s="11" t="s">
        <v>15</v>
      </c>
      <c r="D359" s="21"/>
      <c r="E359" s="11" t="s">
        <v>15</v>
      </c>
      <c r="F359" s="21"/>
      <c r="G359" s="22" t="s">
        <v>15</v>
      </c>
      <c r="H359" s="21">
        <v>459.31</v>
      </c>
      <c r="I359" s="22" t="s">
        <v>15</v>
      </c>
      <c r="J359" s="23">
        <f t="shared" ref="J359:J364" si="44">SUM(D359:H359)</f>
        <v>459.31</v>
      </c>
      <c r="K359" s="11" t="s">
        <v>15</v>
      </c>
    </row>
    <row r="360" spans="1:11" x14ac:dyDescent="0.2">
      <c r="A360" s="11" t="s">
        <v>31</v>
      </c>
      <c r="B360" s="20"/>
      <c r="C360" s="11" t="s">
        <v>15</v>
      </c>
      <c r="D360" s="21">
        <v>3556.47</v>
      </c>
      <c r="E360" s="11" t="s">
        <v>15</v>
      </c>
      <c r="F360" s="21">
        <v>21546.91</v>
      </c>
      <c r="G360" s="22" t="s">
        <v>15</v>
      </c>
      <c r="H360" s="21">
        <v>482.16</v>
      </c>
      <c r="I360" s="22" t="s">
        <v>15</v>
      </c>
      <c r="J360" s="23">
        <f t="shared" si="44"/>
        <v>25585.54</v>
      </c>
      <c r="K360" s="11" t="s">
        <v>15</v>
      </c>
    </row>
    <row r="361" spans="1:11" x14ac:dyDescent="0.2">
      <c r="A361" s="11" t="s">
        <v>32</v>
      </c>
      <c r="B361" s="20"/>
      <c r="C361" s="11" t="s">
        <v>15</v>
      </c>
      <c r="D361" s="21">
        <v>3535.67</v>
      </c>
      <c r="E361" s="11" t="s">
        <v>15</v>
      </c>
      <c r="F361" s="21">
        <v>6569.17</v>
      </c>
      <c r="G361" s="22" t="s">
        <v>15</v>
      </c>
      <c r="H361" s="21">
        <v>410.4</v>
      </c>
      <c r="I361" s="22" t="s">
        <v>15</v>
      </c>
      <c r="J361" s="23">
        <f t="shared" si="44"/>
        <v>10515.24</v>
      </c>
      <c r="K361" s="11" t="s">
        <v>15</v>
      </c>
    </row>
    <row r="362" spans="1:11" x14ac:dyDescent="0.2">
      <c r="A362" s="11" t="s">
        <v>33</v>
      </c>
      <c r="B362" s="20"/>
      <c r="C362" s="11" t="s">
        <v>15</v>
      </c>
      <c r="D362" s="21">
        <v>3535.67</v>
      </c>
      <c r="E362" s="11" t="s">
        <v>15</v>
      </c>
      <c r="F362" s="21">
        <v>6569.17</v>
      </c>
      <c r="G362" s="22" t="s">
        <v>15</v>
      </c>
      <c r="H362" s="21">
        <v>410.4</v>
      </c>
      <c r="I362" s="22" t="s">
        <v>15</v>
      </c>
      <c r="J362" s="23">
        <f t="shared" si="44"/>
        <v>10515.24</v>
      </c>
      <c r="K362" s="11" t="s">
        <v>15</v>
      </c>
    </row>
    <row r="363" spans="1:11" x14ac:dyDescent="0.2">
      <c r="A363" s="11" t="s">
        <v>34</v>
      </c>
      <c r="B363" s="20"/>
      <c r="C363" s="11" t="s">
        <v>15</v>
      </c>
      <c r="D363" s="21">
        <v>3535.67</v>
      </c>
      <c r="E363" s="11" t="s">
        <v>15</v>
      </c>
      <c r="F363" s="21">
        <v>6569.17</v>
      </c>
      <c r="G363" s="22" t="s">
        <v>15</v>
      </c>
      <c r="H363" s="21">
        <v>0</v>
      </c>
      <c r="I363" s="22" t="s">
        <v>15</v>
      </c>
      <c r="J363" s="23">
        <f t="shared" si="44"/>
        <v>10104.84</v>
      </c>
      <c r="K363" s="11" t="s">
        <v>15</v>
      </c>
    </row>
    <row r="364" spans="1:11" x14ac:dyDescent="0.2">
      <c r="A364" s="11"/>
      <c r="B364" s="20"/>
      <c r="C364" s="11" t="s">
        <v>15</v>
      </c>
      <c r="D364" s="21"/>
      <c r="E364" s="11" t="s">
        <v>15</v>
      </c>
      <c r="F364" s="21"/>
      <c r="G364" s="22" t="s">
        <v>15</v>
      </c>
      <c r="H364" s="21"/>
      <c r="I364" s="22" t="s">
        <v>15</v>
      </c>
      <c r="J364" s="23">
        <f t="shared" si="44"/>
        <v>0</v>
      </c>
      <c r="K364" s="11" t="s">
        <v>15</v>
      </c>
    </row>
    <row r="365" spans="1:11" x14ac:dyDescent="0.2">
      <c r="A365" s="25"/>
      <c r="B365" s="25" t="s">
        <v>28</v>
      </c>
      <c r="C365" s="26" t="s">
        <v>15</v>
      </c>
      <c r="D365" s="27">
        <f>SUM(D359:D364)</f>
        <v>14163.48</v>
      </c>
      <c r="E365" s="26" t="s">
        <v>15</v>
      </c>
      <c r="F365" s="27">
        <f>SUM(F359:F364)</f>
        <v>41254.42</v>
      </c>
      <c r="G365" s="28" t="s">
        <v>15</v>
      </c>
      <c r="H365" s="27">
        <f>SUM(H359:H364)</f>
        <v>1762.27</v>
      </c>
      <c r="I365" s="28" t="s">
        <v>15</v>
      </c>
      <c r="J365" s="27">
        <f>SUM(D365:I365)</f>
        <v>57180.169999999991</v>
      </c>
      <c r="K365" s="11" t="s">
        <v>15</v>
      </c>
    </row>
    <row r="366" spans="1:11" x14ac:dyDescent="0.2">
      <c r="A366" s="19" t="s">
        <v>79</v>
      </c>
      <c r="B366" s="31">
        <v>9621</v>
      </c>
      <c r="C366" s="11" t="s">
        <v>15</v>
      </c>
      <c r="D366" s="29"/>
      <c r="E366" s="11" t="s">
        <v>15</v>
      </c>
      <c r="F366" s="29"/>
      <c r="G366" s="22" t="s">
        <v>15</v>
      </c>
      <c r="H366" s="29"/>
      <c r="I366" s="22" t="s">
        <v>15</v>
      </c>
      <c r="J366" s="23"/>
      <c r="K366" s="11" t="s">
        <v>15</v>
      </c>
    </row>
    <row r="367" spans="1:11" x14ac:dyDescent="0.2">
      <c r="A367" s="11" t="s">
        <v>30</v>
      </c>
      <c r="B367" s="20"/>
      <c r="C367" s="11" t="s">
        <v>15</v>
      </c>
      <c r="D367" s="21"/>
      <c r="E367" s="11" t="s">
        <v>15</v>
      </c>
      <c r="F367" s="21"/>
      <c r="G367" s="22" t="s">
        <v>15</v>
      </c>
      <c r="H367" s="21">
        <v>34300.06</v>
      </c>
      <c r="I367" s="22" t="s">
        <v>15</v>
      </c>
      <c r="J367" s="23">
        <f t="shared" ref="J367:J372" si="45">SUM(D367:H367)</f>
        <v>34300.06</v>
      </c>
      <c r="K367" s="11" t="s">
        <v>15</v>
      </c>
    </row>
    <row r="368" spans="1:11" x14ac:dyDescent="0.2">
      <c r="A368" s="11" t="s">
        <v>31</v>
      </c>
      <c r="B368" s="20"/>
      <c r="C368" s="11" t="s">
        <v>15</v>
      </c>
      <c r="D368" s="21">
        <v>89338.93</v>
      </c>
      <c r="E368" s="11" t="s">
        <v>15</v>
      </c>
      <c r="F368" s="21">
        <v>136942.60999999999</v>
      </c>
      <c r="G368" s="22" t="s">
        <v>15</v>
      </c>
      <c r="H368" s="21">
        <v>54356.21</v>
      </c>
      <c r="I368" s="22" t="s">
        <v>15</v>
      </c>
      <c r="J368" s="23">
        <f t="shared" si="45"/>
        <v>280637.75</v>
      </c>
      <c r="K368" s="11" t="s">
        <v>15</v>
      </c>
    </row>
    <row r="369" spans="1:11" x14ac:dyDescent="0.2">
      <c r="A369" s="11" t="s">
        <v>32</v>
      </c>
      <c r="B369" s="20"/>
      <c r="C369" s="11" t="s">
        <v>15</v>
      </c>
      <c r="D369" s="21">
        <v>89282.93</v>
      </c>
      <c r="E369" s="11" t="s">
        <v>15</v>
      </c>
      <c r="F369" s="21">
        <v>124878.13</v>
      </c>
      <c r="G369" s="22" t="s">
        <v>15</v>
      </c>
      <c r="H369" s="21">
        <v>30227.46</v>
      </c>
      <c r="I369" s="22" t="s">
        <v>15</v>
      </c>
      <c r="J369" s="23">
        <f t="shared" si="45"/>
        <v>244388.52</v>
      </c>
      <c r="K369" s="11" t="s">
        <v>15</v>
      </c>
    </row>
    <row r="370" spans="1:11" x14ac:dyDescent="0.2">
      <c r="A370" s="11" t="s">
        <v>33</v>
      </c>
      <c r="B370" s="20"/>
      <c r="C370" s="11" t="s">
        <v>15</v>
      </c>
      <c r="D370" s="21">
        <v>89282.93</v>
      </c>
      <c r="E370" s="11" t="s">
        <v>15</v>
      </c>
      <c r="F370" s="21">
        <v>124878.13</v>
      </c>
      <c r="G370" s="22" t="s">
        <v>15</v>
      </c>
      <c r="H370" s="21">
        <v>30227.46</v>
      </c>
      <c r="I370" s="22" t="s">
        <v>15</v>
      </c>
      <c r="J370" s="23">
        <f t="shared" si="45"/>
        <v>244388.52</v>
      </c>
      <c r="K370" s="11" t="s">
        <v>15</v>
      </c>
    </row>
    <row r="371" spans="1:11" x14ac:dyDescent="0.2">
      <c r="A371" s="11" t="s">
        <v>34</v>
      </c>
      <c r="B371" s="20"/>
      <c r="C371" s="11" t="s">
        <v>15</v>
      </c>
      <c r="D371" s="21">
        <v>89282.93</v>
      </c>
      <c r="E371" s="11" t="s">
        <v>15</v>
      </c>
      <c r="F371" s="21">
        <v>124878.13</v>
      </c>
      <c r="G371" s="22" t="s">
        <v>15</v>
      </c>
      <c r="H371" s="21">
        <v>0</v>
      </c>
      <c r="I371" s="22" t="s">
        <v>15</v>
      </c>
      <c r="J371" s="23">
        <f t="shared" si="45"/>
        <v>214161.06</v>
      </c>
      <c r="K371" s="11" t="s">
        <v>15</v>
      </c>
    </row>
    <row r="372" spans="1:11" x14ac:dyDescent="0.2">
      <c r="A372" s="11"/>
      <c r="B372" s="20"/>
      <c r="C372" s="11" t="s">
        <v>15</v>
      </c>
      <c r="D372" s="21"/>
      <c r="E372" s="11" t="s">
        <v>15</v>
      </c>
      <c r="F372" s="21"/>
      <c r="G372" s="22" t="s">
        <v>15</v>
      </c>
      <c r="H372" s="21"/>
      <c r="I372" s="22" t="s">
        <v>15</v>
      </c>
      <c r="J372" s="23">
        <f t="shared" si="45"/>
        <v>0</v>
      </c>
      <c r="K372" s="11" t="s">
        <v>15</v>
      </c>
    </row>
    <row r="373" spans="1:11" x14ac:dyDescent="0.2">
      <c r="A373" s="25"/>
      <c r="B373" s="25" t="s">
        <v>28</v>
      </c>
      <c r="C373" s="26" t="s">
        <v>15</v>
      </c>
      <c r="D373" s="27">
        <f>SUM(D367:D372)</f>
        <v>357187.72</v>
      </c>
      <c r="E373" s="26" t="s">
        <v>15</v>
      </c>
      <c r="F373" s="27">
        <f>SUM(F367:F372)</f>
        <v>511577</v>
      </c>
      <c r="G373" s="28" t="s">
        <v>15</v>
      </c>
      <c r="H373" s="27">
        <f>SUM(H367:H372)</f>
        <v>149111.18999999997</v>
      </c>
      <c r="I373" s="28" t="s">
        <v>15</v>
      </c>
      <c r="J373" s="27">
        <f>SUM(D373:I373)</f>
        <v>1017875.9099999999</v>
      </c>
      <c r="K373" s="11" t="s">
        <v>15</v>
      </c>
    </row>
    <row r="374" spans="1:11" x14ac:dyDescent="0.2">
      <c r="A374" s="19" t="s">
        <v>80</v>
      </c>
      <c r="B374" s="20">
        <v>263</v>
      </c>
      <c r="C374" s="11" t="s">
        <v>15</v>
      </c>
      <c r="D374" s="29"/>
      <c r="E374" s="11" t="s">
        <v>15</v>
      </c>
      <c r="F374" s="29"/>
      <c r="G374" s="22" t="s">
        <v>15</v>
      </c>
      <c r="H374" s="29"/>
      <c r="I374" s="22" t="s">
        <v>15</v>
      </c>
      <c r="J374" s="23"/>
      <c r="K374" s="11" t="s">
        <v>15</v>
      </c>
    </row>
    <row r="375" spans="1:11" x14ac:dyDescent="0.2">
      <c r="A375" s="11" t="s">
        <v>30</v>
      </c>
      <c r="B375" s="20"/>
      <c r="C375" s="11" t="s">
        <v>15</v>
      </c>
      <c r="D375" s="21"/>
      <c r="E375" s="11" t="s">
        <v>15</v>
      </c>
      <c r="F375" s="21"/>
      <c r="G375" s="22" t="s">
        <v>15</v>
      </c>
      <c r="H375" s="21">
        <v>387.87</v>
      </c>
      <c r="I375" s="22" t="s">
        <v>15</v>
      </c>
      <c r="J375" s="23">
        <f t="shared" ref="J375:J380" si="46">SUM(D375:H375)</f>
        <v>387.87</v>
      </c>
      <c r="K375" s="11" t="s">
        <v>15</v>
      </c>
    </row>
    <row r="376" spans="1:11" x14ac:dyDescent="0.2">
      <c r="A376" s="11" t="s">
        <v>31</v>
      </c>
      <c r="B376" s="20"/>
      <c r="C376" s="11" t="s">
        <v>15</v>
      </c>
      <c r="D376" s="21">
        <v>2442.17</v>
      </c>
      <c r="E376" s="11" t="s">
        <v>15</v>
      </c>
      <c r="F376" s="21">
        <v>15223.01</v>
      </c>
      <c r="G376" s="22" t="s">
        <v>15</v>
      </c>
      <c r="H376" s="21">
        <v>383.59</v>
      </c>
      <c r="I376" s="22" t="s">
        <v>15</v>
      </c>
      <c r="J376" s="23">
        <f t="shared" si="46"/>
        <v>18048.77</v>
      </c>
      <c r="K376" s="11" t="s">
        <v>15</v>
      </c>
    </row>
    <row r="377" spans="1:11" x14ac:dyDescent="0.2">
      <c r="A377" s="11" t="s">
        <v>32</v>
      </c>
      <c r="B377" s="20"/>
      <c r="C377" s="11" t="s">
        <v>15</v>
      </c>
      <c r="D377" s="21">
        <v>2440.65</v>
      </c>
      <c r="E377" s="11" t="s">
        <v>15</v>
      </c>
      <c r="F377" s="21">
        <v>3221.04</v>
      </c>
      <c r="G377" s="22" t="s">
        <v>15</v>
      </c>
      <c r="H377" s="21">
        <v>350.08</v>
      </c>
      <c r="I377" s="22" t="s">
        <v>15</v>
      </c>
      <c r="J377" s="23">
        <f t="shared" si="46"/>
        <v>6011.77</v>
      </c>
      <c r="K377" s="11" t="s">
        <v>15</v>
      </c>
    </row>
    <row r="378" spans="1:11" x14ac:dyDescent="0.2">
      <c r="A378" s="11" t="s">
        <v>33</v>
      </c>
      <c r="B378" s="20"/>
      <c r="C378" s="11" t="s">
        <v>15</v>
      </c>
      <c r="D378" s="21">
        <v>2440.65</v>
      </c>
      <c r="E378" s="11" t="s">
        <v>15</v>
      </c>
      <c r="F378" s="21">
        <v>3221.04</v>
      </c>
      <c r="G378" s="22" t="s">
        <v>15</v>
      </c>
      <c r="H378" s="21">
        <v>350.08</v>
      </c>
      <c r="I378" s="22" t="s">
        <v>15</v>
      </c>
      <c r="J378" s="23">
        <f t="shared" si="46"/>
        <v>6011.77</v>
      </c>
      <c r="K378" s="11" t="s">
        <v>15</v>
      </c>
    </row>
    <row r="379" spans="1:11" x14ac:dyDescent="0.2">
      <c r="A379" s="11" t="s">
        <v>34</v>
      </c>
      <c r="B379" s="20"/>
      <c r="C379" s="11" t="s">
        <v>15</v>
      </c>
      <c r="D379" s="21">
        <v>2440.65</v>
      </c>
      <c r="E379" s="11" t="s">
        <v>15</v>
      </c>
      <c r="F379" s="21">
        <v>3221.04</v>
      </c>
      <c r="G379" s="22" t="s">
        <v>15</v>
      </c>
      <c r="H379" s="21">
        <v>0</v>
      </c>
      <c r="I379" s="22" t="s">
        <v>15</v>
      </c>
      <c r="J379" s="23">
        <f t="shared" si="46"/>
        <v>5661.6900000000005</v>
      </c>
      <c r="K379" s="11" t="s">
        <v>15</v>
      </c>
    </row>
    <row r="380" spans="1:11" x14ac:dyDescent="0.2">
      <c r="A380" s="11"/>
      <c r="B380" s="20"/>
      <c r="C380" s="11" t="s">
        <v>15</v>
      </c>
      <c r="D380" s="21"/>
      <c r="E380" s="11" t="s">
        <v>15</v>
      </c>
      <c r="F380" s="21"/>
      <c r="G380" s="22" t="s">
        <v>15</v>
      </c>
      <c r="H380" s="21"/>
      <c r="I380" s="22" t="s">
        <v>15</v>
      </c>
      <c r="J380" s="23">
        <f t="shared" si="46"/>
        <v>0</v>
      </c>
      <c r="K380" s="11" t="s">
        <v>15</v>
      </c>
    </row>
    <row r="381" spans="1:11" x14ac:dyDescent="0.2">
      <c r="A381" s="25"/>
      <c r="B381" s="25" t="s">
        <v>28</v>
      </c>
      <c r="C381" s="26" t="s">
        <v>15</v>
      </c>
      <c r="D381" s="27">
        <f>SUM(D375:D380)</f>
        <v>9764.119999999999</v>
      </c>
      <c r="E381" s="26" t="s">
        <v>15</v>
      </c>
      <c r="F381" s="27">
        <f>SUM(F375:F380)</f>
        <v>24886.13</v>
      </c>
      <c r="G381" s="28" t="s">
        <v>15</v>
      </c>
      <c r="H381" s="27">
        <f>SUM(H375:H380)</f>
        <v>1471.62</v>
      </c>
      <c r="I381" s="28" t="s">
        <v>15</v>
      </c>
      <c r="J381" s="27">
        <f>SUM(D381:I381)</f>
        <v>36121.870000000003</v>
      </c>
      <c r="K381" s="11" t="s">
        <v>15</v>
      </c>
    </row>
    <row r="382" spans="1:11" x14ac:dyDescent="0.2">
      <c r="A382" s="19" t="s">
        <v>81</v>
      </c>
      <c r="B382" s="20">
        <v>2656</v>
      </c>
      <c r="C382" s="11" t="s">
        <v>15</v>
      </c>
      <c r="D382" s="29"/>
      <c r="E382" s="11" t="s">
        <v>15</v>
      </c>
      <c r="F382" s="29"/>
      <c r="G382" s="22" t="s">
        <v>15</v>
      </c>
      <c r="H382" s="29"/>
      <c r="I382" s="22" t="s">
        <v>15</v>
      </c>
      <c r="J382" s="23"/>
      <c r="K382" s="11" t="s">
        <v>15</v>
      </c>
    </row>
    <row r="383" spans="1:11" x14ac:dyDescent="0.2">
      <c r="A383" s="11" t="s">
        <v>30</v>
      </c>
      <c r="B383" s="20"/>
      <c r="C383" s="11" t="s">
        <v>15</v>
      </c>
      <c r="D383" s="21"/>
      <c r="E383" s="11" t="s">
        <v>15</v>
      </c>
      <c r="F383" s="21"/>
      <c r="G383" s="22" t="s">
        <v>15</v>
      </c>
      <c r="H383" s="21">
        <v>3250.86</v>
      </c>
      <c r="I383" s="22" t="s">
        <v>15</v>
      </c>
      <c r="J383" s="23">
        <f t="shared" ref="J383:J388" si="47">SUM(D383:H383)</f>
        <v>3250.86</v>
      </c>
      <c r="K383" s="11" t="s">
        <v>15</v>
      </c>
    </row>
    <row r="384" spans="1:11" x14ac:dyDescent="0.2">
      <c r="A384" s="11" t="s">
        <v>31</v>
      </c>
      <c r="B384" s="20"/>
      <c r="C384" s="11" t="s">
        <v>15</v>
      </c>
      <c r="D384" s="21">
        <v>24663.15</v>
      </c>
      <c r="E384" s="11" t="s">
        <v>15</v>
      </c>
      <c r="F384" s="21">
        <v>58902.49</v>
      </c>
      <c r="G384" s="22" t="s">
        <v>15</v>
      </c>
      <c r="H384" s="21">
        <v>2956.81</v>
      </c>
      <c r="I384" s="22" t="s">
        <v>15</v>
      </c>
      <c r="J384" s="23">
        <f t="shared" si="47"/>
        <v>86522.45</v>
      </c>
      <c r="K384" s="11" t="s">
        <v>15</v>
      </c>
    </row>
    <row r="385" spans="1:11" x14ac:dyDescent="0.2">
      <c r="A385" s="11" t="s">
        <v>32</v>
      </c>
      <c r="B385" s="20"/>
      <c r="C385" s="11" t="s">
        <v>15</v>
      </c>
      <c r="D385" s="21">
        <v>24647.69</v>
      </c>
      <c r="E385" s="11" t="s">
        <v>15</v>
      </c>
      <c r="F385" s="21">
        <v>44526.63</v>
      </c>
      <c r="G385" s="22" t="s">
        <v>15</v>
      </c>
      <c r="H385" s="21">
        <v>2183.63</v>
      </c>
      <c r="I385" s="22" t="s">
        <v>15</v>
      </c>
      <c r="J385" s="23">
        <f t="shared" si="47"/>
        <v>71357.95</v>
      </c>
      <c r="K385" s="11" t="s">
        <v>15</v>
      </c>
    </row>
    <row r="386" spans="1:11" x14ac:dyDescent="0.2">
      <c r="A386" s="11" t="s">
        <v>33</v>
      </c>
      <c r="B386" s="20"/>
      <c r="C386" s="11" t="s">
        <v>15</v>
      </c>
      <c r="D386" s="21">
        <v>24647.69</v>
      </c>
      <c r="E386" s="11" t="s">
        <v>15</v>
      </c>
      <c r="F386" s="21">
        <v>44526.63</v>
      </c>
      <c r="G386" s="22" t="s">
        <v>15</v>
      </c>
      <c r="H386" s="21">
        <v>2183.63</v>
      </c>
      <c r="I386" s="22" t="s">
        <v>15</v>
      </c>
      <c r="J386" s="23">
        <f t="shared" si="47"/>
        <v>71357.95</v>
      </c>
      <c r="K386" s="11" t="s">
        <v>15</v>
      </c>
    </row>
    <row r="387" spans="1:11" x14ac:dyDescent="0.2">
      <c r="A387" s="11" t="s">
        <v>34</v>
      </c>
      <c r="B387" s="20"/>
      <c r="C387" s="11" t="s">
        <v>15</v>
      </c>
      <c r="D387" s="21">
        <v>24647.69</v>
      </c>
      <c r="E387" s="11" t="s">
        <v>15</v>
      </c>
      <c r="F387" s="21">
        <v>44526.63</v>
      </c>
      <c r="G387" s="22" t="s">
        <v>15</v>
      </c>
      <c r="H387" s="21">
        <v>0</v>
      </c>
      <c r="I387" s="22" t="s">
        <v>15</v>
      </c>
      <c r="J387" s="23">
        <f t="shared" si="47"/>
        <v>69174.319999999992</v>
      </c>
      <c r="K387" s="11" t="s">
        <v>15</v>
      </c>
    </row>
    <row r="388" spans="1:11" x14ac:dyDescent="0.2">
      <c r="A388" s="11"/>
      <c r="B388" s="20"/>
      <c r="C388" s="11" t="s">
        <v>15</v>
      </c>
      <c r="D388" s="21"/>
      <c r="E388" s="11" t="s">
        <v>15</v>
      </c>
      <c r="F388" s="21"/>
      <c r="G388" s="22" t="s">
        <v>15</v>
      </c>
      <c r="H388" s="21"/>
      <c r="I388" s="22" t="s">
        <v>15</v>
      </c>
      <c r="J388" s="23">
        <f t="shared" si="47"/>
        <v>0</v>
      </c>
      <c r="K388" s="11" t="s">
        <v>15</v>
      </c>
    </row>
    <row r="389" spans="1:11" x14ac:dyDescent="0.2">
      <c r="A389" s="25"/>
      <c r="B389" s="25" t="s">
        <v>28</v>
      </c>
      <c r="C389" s="26" t="s">
        <v>15</v>
      </c>
      <c r="D389" s="27">
        <f>SUM(D383:D388)</f>
        <v>98606.22</v>
      </c>
      <c r="E389" s="26" t="s">
        <v>15</v>
      </c>
      <c r="F389" s="27">
        <f>SUM(F383:F388)</f>
        <v>192482.38</v>
      </c>
      <c r="G389" s="28" t="s">
        <v>15</v>
      </c>
      <c r="H389" s="27">
        <f>SUM(H383:H388)</f>
        <v>10574.93</v>
      </c>
      <c r="I389" s="28" t="s">
        <v>15</v>
      </c>
      <c r="J389" s="27">
        <f>SUM(D389:I389)</f>
        <v>301663.52999999997</v>
      </c>
      <c r="K389" s="11" t="s">
        <v>15</v>
      </c>
    </row>
    <row r="390" spans="1:11" x14ac:dyDescent="0.2">
      <c r="A390" s="19" t="s">
        <v>82</v>
      </c>
      <c r="B390" s="20">
        <v>92</v>
      </c>
      <c r="C390" s="11" t="s">
        <v>15</v>
      </c>
      <c r="D390" s="29"/>
      <c r="E390" s="11" t="s">
        <v>15</v>
      </c>
      <c r="F390" s="29"/>
      <c r="G390" s="22" t="s">
        <v>15</v>
      </c>
      <c r="H390" s="29"/>
      <c r="I390" s="22" t="s">
        <v>15</v>
      </c>
      <c r="J390" s="23"/>
      <c r="K390" s="11" t="s">
        <v>15</v>
      </c>
    </row>
    <row r="391" spans="1:11" x14ac:dyDescent="0.2">
      <c r="A391" s="11" t="s">
        <v>30</v>
      </c>
      <c r="B391" s="20"/>
      <c r="C391" s="11" t="s">
        <v>15</v>
      </c>
      <c r="D391" s="21"/>
      <c r="E391" s="11" t="s">
        <v>15</v>
      </c>
      <c r="F391" s="21" t="s">
        <v>83</v>
      </c>
      <c r="G391" s="22" t="s">
        <v>15</v>
      </c>
      <c r="H391" s="21">
        <v>108.55</v>
      </c>
      <c r="I391" s="22" t="s">
        <v>15</v>
      </c>
      <c r="J391" s="23">
        <f t="shared" ref="J391:J396" si="48">SUM(D391:H391)</f>
        <v>108.55</v>
      </c>
      <c r="K391" s="11" t="s">
        <v>15</v>
      </c>
    </row>
    <row r="392" spans="1:11" x14ac:dyDescent="0.2">
      <c r="A392" s="11" t="s">
        <v>31</v>
      </c>
      <c r="B392" s="20"/>
      <c r="C392" s="11" t="s">
        <v>15</v>
      </c>
      <c r="D392" s="21">
        <v>854.3</v>
      </c>
      <c r="E392" s="11" t="s">
        <v>15</v>
      </c>
      <c r="F392" s="21">
        <v>12794.71</v>
      </c>
      <c r="G392" s="22" t="s">
        <v>15</v>
      </c>
      <c r="H392" s="21">
        <v>88.48</v>
      </c>
      <c r="I392" s="22" t="s">
        <v>15</v>
      </c>
      <c r="J392" s="23">
        <f t="shared" si="48"/>
        <v>13737.489999999998</v>
      </c>
      <c r="K392" s="11" t="s">
        <v>15</v>
      </c>
    </row>
    <row r="393" spans="1:11" x14ac:dyDescent="0.2">
      <c r="A393" s="11" t="s">
        <v>32</v>
      </c>
      <c r="B393" s="20"/>
      <c r="C393" s="11" t="s">
        <v>15</v>
      </c>
      <c r="D393" s="21">
        <v>853.76</v>
      </c>
      <c r="E393" s="11" t="s">
        <v>15</v>
      </c>
      <c r="F393" s="21">
        <v>786.15</v>
      </c>
      <c r="G393" s="22" t="s">
        <v>15</v>
      </c>
      <c r="H393" s="21">
        <v>57.28</v>
      </c>
      <c r="I393" s="22" t="s">
        <v>15</v>
      </c>
      <c r="J393" s="23">
        <f t="shared" si="48"/>
        <v>1697.1899999999998</v>
      </c>
      <c r="K393" s="11" t="s">
        <v>15</v>
      </c>
    </row>
    <row r="394" spans="1:11" x14ac:dyDescent="0.2">
      <c r="A394" s="11" t="s">
        <v>33</v>
      </c>
      <c r="B394" s="20"/>
      <c r="C394" s="11" t="s">
        <v>15</v>
      </c>
      <c r="D394" s="21">
        <v>853.76</v>
      </c>
      <c r="E394" s="11" t="s">
        <v>15</v>
      </c>
      <c r="F394" s="21">
        <v>786.15</v>
      </c>
      <c r="G394" s="22" t="s">
        <v>15</v>
      </c>
      <c r="H394" s="21">
        <v>57.28</v>
      </c>
      <c r="I394" s="22" t="s">
        <v>15</v>
      </c>
      <c r="J394" s="23">
        <f t="shared" si="48"/>
        <v>1697.1899999999998</v>
      </c>
      <c r="K394" s="11" t="s">
        <v>15</v>
      </c>
    </row>
    <row r="395" spans="1:11" x14ac:dyDescent="0.2">
      <c r="A395" s="11" t="s">
        <v>34</v>
      </c>
      <c r="B395" s="20"/>
      <c r="C395" s="11" t="s">
        <v>15</v>
      </c>
      <c r="D395" s="21">
        <v>853.76</v>
      </c>
      <c r="E395" s="11" t="s">
        <v>15</v>
      </c>
      <c r="F395" s="21">
        <v>786.15</v>
      </c>
      <c r="G395" s="22" t="s">
        <v>15</v>
      </c>
      <c r="H395" s="21">
        <v>0</v>
      </c>
      <c r="I395" s="22" t="s">
        <v>15</v>
      </c>
      <c r="J395" s="23">
        <f t="shared" si="48"/>
        <v>1639.9099999999999</v>
      </c>
      <c r="K395" s="11" t="s">
        <v>15</v>
      </c>
    </row>
    <row r="396" spans="1:11" x14ac:dyDescent="0.2">
      <c r="A396" s="11"/>
      <c r="B396" s="20"/>
      <c r="C396" s="11" t="s">
        <v>15</v>
      </c>
      <c r="D396" s="21"/>
      <c r="E396" s="11" t="s">
        <v>15</v>
      </c>
      <c r="F396" s="21"/>
      <c r="G396" s="22" t="s">
        <v>15</v>
      </c>
      <c r="H396" s="21"/>
      <c r="I396" s="22" t="s">
        <v>15</v>
      </c>
      <c r="J396" s="23">
        <f t="shared" si="48"/>
        <v>0</v>
      </c>
      <c r="K396" s="11" t="s">
        <v>15</v>
      </c>
    </row>
    <row r="397" spans="1:11" x14ac:dyDescent="0.2">
      <c r="A397" s="25"/>
      <c r="B397" s="25" t="s">
        <v>28</v>
      </c>
      <c r="C397" s="26" t="s">
        <v>15</v>
      </c>
      <c r="D397" s="27">
        <f>SUM(D391:D396)</f>
        <v>3415.58</v>
      </c>
      <c r="E397" s="26" t="s">
        <v>15</v>
      </c>
      <c r="F397" s="27">
        <f>SUM(F391:F396)</f>
        <v>15153.159999999998</v>
      </c>
      <c r="G397" s="28" t="s">
        <v>15</v>
      </c>
      <c r="H397" s="27">
        <f>SUM(H391:H396)</f>
        <v>311.59000000000003</v>
      </c>
      <c r="I397" s="28" t="s">
        <v>15</v>
      </c>
      <c r="J397" s="27">
        <f>SUM(D397:I397)</f>
        <v>18880.329999999998</v>
      </c>
      <c r="K397" s="11" t="s">
        <v>15</v>
      </c>
    </row>
    <row r="398" spans="1:11" x14ac:dyDescent="0.2">
      <c r="A398" s="19" t="s">
        <v>84</v>
      </c>
      <c r="B398" s="20">
        <v>551</v>
      </c>
      <c r="C398" s="11" t="s">
        <v>15</v>
      </c>
      <c r="D398" s="29"/>
      <c r="E398" s="11" t="s">
        <v>15</v>
      </c>
      <c r="F398" s="29"/>
      <c r="G398" s="22" t="s">
        <v>15</v>
      </c>
      <c r="H398" s="29"/>
      <c r="I398" s="22" t="s">
        <v>15</v>
      </c>
      <c r="J398" s="23"/>
      <c r="K398" s="11" t="s">
        <v>15</v>
      </c>
    </row>
    <row r="399" spans="1:11" x14ac:dyDescent="0.2">
      <c r="A399" s="11" t="s">
        <v>30</v>
      </c>
      <c r="B399" s="20"/>
      <c r="C399" s="11" t="s">
        <v>15</v>
      </c>
      <c r="D399" s="21"/>
      <c r="E399" s="11" t="s">
        <v>15</v>
      </c>
      <c r="F399" s="21"/>
      <c r="G399" s="22" t="s">
        <v>15</v>
      </c>
      <c r="H399" s="21">
        <v>674.41</v>
      </c>
      <c r="I399" s="22" t="s">
        <v>15</v>
      </c>
      <c r="J399" s="23">
        <f t="shared" ref="J399:J404" si="49">SUM(D399:H399)</f>
        <v>674.41</v>
      </c>
      <c r="K399" s="11" t="s">
        <v>15</v>
      </c>
    </row>
    <row r="400" spans="1:11" x14ac:dyDescent="0.2">
      <c r="A400" s="11" t="s">
        <v>31</v>
      </c>
      <c r="B400" s="20"/>
      <c r="C400" s="11" t="s">
        <v>15</v>
      </c>
      <c r="D400" s="21">
        <v>5116.49</v>
      </c>
      <c r="E400" s="11" t="s">
        <v>15</v>
      </c>
      <c r="F400" s="21">
        <v>24107.78</v>
      </c>
      <c r="G400" s="22" t="s">
        <v>15</v>
      </c>
      <c r="H400" s="21">
        <v>613.4</v>
      </c>
      <c r="I400" s="22" t="s">
        <v>15</v>
      </c>
      <c r="J400" s="23">
        <f t="shared" si="49"/>
        <v>29837.67</v>
      </c>
      <c r="K400" s="11" t="s">
        <v>15</v>
      </c>
    </row>
    <row r="401" spans="1:11" x14ac:dyDescent="0.2">
      <c r="A401" s="11" t="s">
        <v>32</v>
      </c>
      <c r="B401" s="20"/>
      <c r="C401" s="11" t="s">
        <v>15</v>
      </c>
      <c r="D401" s="21">
        <v>5113.29</v>
      </c>
      <c r="E401" s="11" t="s">
        <v>15</v>
      </c>
      <c r="F401" s="21">
        <v>9237.27</v>
      </c>
      <c r="G401" s="22" t="s">
        <v>15</v>
      </c>
      <c r="H401" s="21">
        <v>453</v>
      </c>
      <c r="I401" s="22" t="s">
        <v>15</v>
      </c>
      <c r="J401" s="23">
        <f t="shared" si="49"/>
        <v>14803.560000000001</v>
      </c>
      <c r="K401" s="11" t="s">
        <v>15</v>
      </c>
    </row>
    <row r="402" spans="1:11" x14ac:dyDescent="0.2">
      <c r="A402" s="11" t="s">
        <v>33</v>
      </c>
      <c r="B402" s="20"/>
      <c r="C402" s="11" t="s">
        <v>15</v>
      </c>
      <c r="D402" s="21">
        <v>5113.29</v>
      </c>
      <c r="E402" s="11" t="s">
        <v>15</v>
      </c>
      <c r="F402" s="21">
        <v>9237.27</v>
      </c>
      <c r="G402" s="22" t="s">
        <v>15</v>
      </c>
      <c r="H402" s="21">
        <v>453</v>
      </c>
      <c r="I402" s="22" t="s">
        <v>15</v>
      </c>
      <c r="J402" s="23">
        <f t="shared" si="49"/>
        <v>14803.560000000001</v>
      </c>
      <c r="K402" s="11" t="s">
        <v>15</v>
      </c>
    </row>
    <row r="403" spans="1:11" x14ac:dyDescent="0.2">
      <c r="A403" s="11" t="s">
        <v>34</v>
      </c>
      <c r="B403" s="20"/>
      <c r="C403" s="11" t="s">
        <v>15</v>
      </c>
      <c r="D403" s="21">
        <v>5113.29</v>
      </c>
      <c r="E403" s="11" t="s">
        <v>15</v>
      </c>
      <c r="F403" s="21">
        <v>9237.27</v>
      </c>
      <c r="G403" s="22" t="s">
        <v>15</v>
      </c>
      <c r="H403" s="21">
        <v>0</v>
      </c>
      <c r="I403" s="22" t="s">
        <v>15</v>
      </c>
      <c r="J403" s="23">
        <f t="shared" si="49"/>
        <v>14350.560000000001</v>
      </c>
      <c r="K403" s="11" t="s">
        <v>15</v>
      </c>
    </row>
    <row r="404" spans="1:11" x14ac:dyDescent="0.2">
      <c r="A404" s="11"/>
      <c r="B404" s="20"/>
      <c r="C404" s="11" t="s">
        <v>15</v>
      </c>
      <c r="D404" s="21"/>
      <c r="E404" s="11" t="s">
        <v>15</v>
      </c>
      <c r="F404" s="21"/>
      <c r="G404" s="22" t="s">
        <v>15</v>
      </c>
      <c r="H404" s="21"/>
      <c r="I404" s="22" t="s">
        <v>15</v>
      </c>
      <c r="J404" s="23">
        <f t="shared" si="49"/>
        <v>0</v>
      </c>
      <c r="K404" s="11" t="s">
        <v>15</v>
      </c>
    </row>
    <row r="405" spans="1:11" x14ac:dyDescent="0.2">
      <c r="A405" s="25"/>
      <c r="B405" s="25" t="s">
        <v>28</v>
      </c>
      <c r="C405" s="26" t="s">
        <v>15</v>
      </c>
      <c r="D405" s="27">
        <f>SUM(D399:D404)</f>
        <v>20456.36</v>
      </c>
      <c r="E405" s="26" t="s">
        <v>15</v>
      </c>
      <c r="F405" s="27">
        <f>SUM(F399:F404)</f>
        <v>51819.590000000011</v>
      </c>
      <c r="G405" s="28" t="s">
        <v>15</v>
      </c>
      <c r="H405" s="27">
        <f>SUM(H399:H404)</f>
        <v>2193.81</v>
      </c>
      <c r="I405" s="28" t="s">
        <v>15</v>
      </c>
      <c r="J405" s="27">
        <f>SUM(D405:I405)</f>
        <v>74469.760000000009</v>
      </c>
      <c r="K405" s="11" t="s">
        <v>15</v>
      </c>
    </row>
    <row r="406" spans="1:11" x14ac:dyDescent="0.2">
      <c r="A406" s="19" t="s">
        <v>85</v>
      </c>
      <c r="B406" s="20">
        <v>448</v>
      </c>
      <c r="C406" s="11" t="s">
        <v>15</v>
      </c>
      <c r="D406" s="29"/>
      <c r="E406" s="11" t="s">
        <v>15</v>
      </c>
      <c r="F406" s="29"/>
      <c r="G406" s="22" t="s">
        <v>15</v>
      </c>
      <c r="H406" s="29"/>
      <c r="I406" s="22" t="s">
        <v>15</v>
      </c>
      <c r="J406" s="23"/>
      <c r="K406" s="11" t="s">
        <v>15</v>
      </c>
    </row>
    <row r="407" spans="1:11" x14ac:dyDescent="0.2">
      <c r="A407" s="11" t="s">
        <v>30</v>
      </c>
      <c r="B407" s="20"/>
      <c r="C407" s="11" t="s">
        <v>15</v>
      </c>
      <c r="D407" s="21"/>
      <c r="E407" s="11" t="s">
        <v>15</v>
      </c>
      <c r="F407" s="21"/>
      <c r="G407" s="22" t="s">
        <v>15</v>
      </c>
      <c r="H407" s="21">
        <v>346.86</v>
      </c>
      <c r="I407" s="22" t="s">
        <v>15</v>
      </c>
      <c r="J407" s="23">
        <f t="shared" ref="J407:J412" si="50">SUM(D407:H407)</f>
        <v>346.86</v>
      </c>
      <c r="K407" s="11" t="s">
        <v>15</v>
      </c>
    </row>
    <row r="408" spans="1:11" x14ac:dyDescent="0.2">
      <c r="A408" s="11" t="s">
        <v>31</v>
      </c>
      <c r="B408" s="20"/>
      <c r="C408" s="11" t="s">
        <v>15</v>
      </c>
      <c r="D408" s="21">
        <v>4160.05</v>
      </c>
      <c r="E408" s="11" t="s">
        <v>15</v>
      </c>
      <c r="F408" s="21">
        <v>19577.12</v>
      </c>
      <c r="G408" s="22" t="s">
        <v>15</v>
      </c>
      <c r="H408" s="21">
        <v>277.29000000000002</v>
      </c>
      <c r="I408" s="22" t="s">
        <v>15</v>
      </c>
      <c r="J408" s="23">
        <f t="shared" si="50"/>
        <v>24014.46</v>
      </c>
      <c r="K408" s="11" t="s">
        <v>15</v>
      </c>
    </row>
    <row r="409" spans="1:11" x14ac:dyDescent="0.2">
      <c r="A409" s="11" t="s">
        <v>32</v>
      </c>
      <c r="B409" s="20"/>
      <c r="C409" s="11" t="s">
        <v>15</v>
      </c>
      <c r="D409" s="21">
        <v>4157.45</v>
      </c>
      <c r="E409" s="11" t="s">
        <v>15</v>
      </c>
      <c r="F409" s="21">
        <v>4577.8500000000004</v>
      </c>
      <c r="G409" s="22" t="s">
        <v>15</v>
      </c>
      <c r="H409" s="21">
        <v>253.32</v>
      </c>
      <c r="I409" s="22" t="s">
        <v>15</v>
      </c>
      <c r="J409" s="23">
        <f t="shared" si="50"/>
        <v>8988.619999999999</v>
      </c>
      <c r="K409" s="11" t="s">
        <v>15</v>
      </c>
    </row>
    <row r="410" spans="1:11" x14ac:dyDescent="0.2">
      <c r="A410" s="11" t="s">
        <v>33</v>
      </c>
      <c r="B410" s="20"/>
      <c r="C410" s="11" t="s">
        <v>15</v>
      </c>
      <c r="D410" s="21">
        <v>4157.45</v>
      </c>
      <c r="E410" s="11" t="s">
        <v>15</v>
      </c>
      <c r="F410" s="21">
        <v>4577.8500000000004</v>
      </c>
      <c r="G410" s="22" t="s">
        <v>15</v>
      </c>
      <c r="H410" s="21">
        <v>253.32</v>
      </c>
      <c r="I410" s="22" t="s">
        <v>15</v>
      </c>
      <c r="J410" s="23">
        <f t="shared" si="50"/>
        <v>8988.619999999999</v>
      </c>
      <c r="K410" s="11" t="s">
        <v>15</v>
      </c>
    </row>
    <row r="411" spans="1:11" x14ac:dyDescent="0.2">
      <c r="A411" s="11" t="s">
        <v>34</v>
      </c>
      <c r="B411" s="20"/>
      <c r="C411" s="11" t="s">
        <v>15</v>
      </c>
      <c r="D411" s="21">
        <v>4157.45</v>
      </c>
      <c r="E411" s="11" t="s">
        <v>15</v>
      </c>
      <c r="F411" s="21">
        <v>4577.8500000000004</v>
      </c>
      <c r="G411" s="22" t="s">
        <v>15</v>
      </c>
      <c r="H411" s="21">
        <v>0</v>
      </c>
      <c r="I411" s="22" t="s">
        <v>15</v>
      </c>
      <c r="J411" s="23">
        <f t="shared" si="50"/>
        <v>8735.2999999999993</v>
      </c>
      <c r="K411" s="11" t="s">
        <v>15</v>
      </c>
    </row>
    <row r="412" spans="1:11" x14ac:dyDescent="0.2">
      <c r="A412" s="11"/>
      <c r="B412" s="20"/>
      <c r="C412" s="11" t="s">
        <v>15</v>
      </c>
      <c r="D412" s="21"/>
      <c r="E412" s="11" t="s">
        <v>15</v>
      </c>
      <c r="F412" s="21"/>
      <c r="G412" s="22" t="s">
        <v>15</v>
      </c>
      <c r="H412" s="21"/>
      <c r="I412" s="22" t="s">
        <v>15</v>
      </c>
      <c r="J412" s="23">
        <f t="shared" si="50"/>
        <v>0</v>
      </c>
      <c r="K412" s="11" t="s">
        <v>15</v>
      </c>
    </row>
    <row r="413" spans="1:11" x14ac:dyDescent="0.2">
      <c r="A413" s="25"/>
      <c r="B413" s="25" t="s">
        <v>28</v>
      </c>
      <c r="C413" s="26" t="s">
        <v>15</v>
      </c>
      <c r="D413" s="27">
        <f>SUM(D407:D412)</f>
        <v>16632.400000000001</v>
      </c>
      <c r="E413" s="26" t="s">
        <v>15</v>
      </c>
      <c r="F413" s="27">
        <f>SUM(F407:F412)</f>
        <v>33310.67</v>
      </c>
      <c r="G413" s="28" t="s">
        <v>15</v>
      </c>
      <c r="H413" s="27">
        <f>SUM(H407:H412)</f>
        <v>1130.79</v>
      </c>
      <c r="I413" s="28" t="s">
        <v>15</v>
      </c>
      <c r="J413" s="27">
        <f>SUM(D413:I413)</f>
        <v>51073.86</v>
      </c>
      <c r="K413" s="11" t="s">
        <v>15</v>
      </c>
    </row>
    <row r="414" spans="1:11" x14ac:dyDescent="0.2">
      <c r="A414" s="19" t="s">
        <v>86</v>
      </c>
      <c r="B414" s="20">
        <v>7597</v>
      </c>
      <c r="C414" s="11" t="s">
        <v>15</v>
      </c>
      <c r="D414" s="21"/>
      <c r="E414" s="11" t="s">
        <v>15</v>
      </c>
      <c r="F414" s="21"/>
      <c r="G414" s="22" t="s">
        <v>15</v>
      </c>
      <c r="H414" s="21"/>
      <c r="I414" s="22" t="s">
        <v>15</v>
      </c>
      <c r="J414" s="23"/>
      <c r="K414" s="11" t="s">
        <v>15</v>
      </c>
    </row>
    <row r="415" spans="1:11" x14ac:dyDescent="0.2">
      <c r="A415" s="11" t="s">
        <v>30</v>
      </c>
      <c r="B415" s="20"/>
      <c r="C415" s="11" t="s">
        <v>15</v>
      </c>
      <c r="D415" s="21"/>
      <c r="E415" s="11" t="s">
        <v>15</v>
      </c>
      <c r="F415" s="21"/>
      <c r="G415" s="22" t="s">
        <v>15</v>
      </c>
      <c r="H415" s="21">
        <v>7057.01</v>
      </c>
      <c r="I415" s="22" t="s">
        <v>15</v>
      </c>
      <c r="J415" s="23">
        <f t="shared" ref="J415:J420" si="51">SUM(D415:H415)</f>
        <v>7057.01</v>
      </c>
      <c r="K415" s="11" t="s">
        <v>15</v>
      </c>
    </row>
    <row r="416" spans="1:11" x14ac:dyDescent="0.2">
      <c r="A416" s="11" t="s">
        <v>31</v>
      </c>
      <c r="B416" s="20"/>
      <c r="C416" s="11" t="s">
        <v>15</v>
      </c>
      <c r="D416" s="21">
        <v>69457.97</v>
      </c>
      <c r="E416" s="11" t="s">
        <v>15</v>
      </c>
      <c r="F416" s="21">
        <v>129358.32</v>
      </c>
      <c r="G416" s="22" t="s">
        <v>15</v>
      </c>
      <c r="H416" s="21">
        <v>6104.85</v>
      </c>
      <c r="I416" s="22" t="s">
        <v>15</v>
      </c>
      <c r="J416" s="23">
        <f t="shared" si="51"/>
        <v>204921.14</v>
      </c>
      <c r="K416" s="11" t="s">
        <v>15</v>
      </c>
    </row>
    <row r="417" spans="1:11" x14ac:dyDescent="0.2">
      <c r="A417" s="11" t="s">
        <v>32</v>
      </c>
      <c r="B417" s="20"/>
      <c r="C417" s="11" t="s">
        <v>15</v>
      </c>
      <c r="D417" s="21">
        <v>71586.649999999994</v>
      </c>
      <c r="E417" s="11" t="s">
        <v>15</v>
      </c>
      <c r="F417" s="21">
        <v>113184.55</v>
      </c>
      <c r="G417" s="22" t="s">
        <v>15</v>
      </c>
      <c r="H417" s="21">
        <v>4477.12</v>
      </c>
      <c r="I417" s="22" t="s">
        <v>15</v>
      </c>
      <c r="J417" s="23">
        <f t="shared" si="51"/>
        <v>189248.32</v>
      </c>
      <c r="K417" s="11" t="s">
        <v>15</v>
      </c>
    </row>
    <row r="418" spans="1:11" x14ac:dyDescent="0.2">
      <c r="A418" s="11" t="s">
        <v>33</v>
      </c>
      <c r="B418" s="20"/>
      <c r="C418" s="11" t="s">
        <v>15</v>
      </c>
      <c r="D418" s="21">
        <v>71586.649999999994</v>
      </c>
      <c r="E418" s="11" t="s">
        <v>15</v>
      </c>
      <c r="F418" s="21">
        <v>113184.55</v>
      </c>
      <c r="G418" s="22" t="s">
        <v>15</v>
      </c>
      <c r="H418" s="21">
        <v>4477.12</v>
      </c>
      <c r="I418" s="22" t="s">
        <v>15</v>
      </c>
      <c r="J418" s="23">
        <f t="shared" si="51"/>
        <v>189248.32</v>
      </c>
      <c r="K418" s="11" t="s">
        <v>15</v>
      </c>
    </row>
    <row r="419" spans="1:11" x14ac:dyDescent="0.2">
      <c r="A419" s="11" t="s">
        <v>34</v>
      </c>
      <c r="B419" s="20"/>
      <c r="C419" s="11" t="s">
        <v>15</v>
      </c>
      <c r="D419" s="21">
        <v>71586.649999999994</v>
      </c>
      <c r="E419" s="11" t="s">
        <v>15</v>
      </c>
      <c r="F419" s="21">
        <v>113184.55</v>
      </c>
      <c r="G419" s="22" t="s">
        <v>15</v>
      </c>
      <c r="H419" s="21">
        <v>0</v>
      </c>
      <c r="I419" s="22" t="s">
        <v>15</v>
      </c>
      <c r="J419" s="23">
        <f t="shared" si="51"/>
        <v>184771.20000000001</v>
      </c>
      <c r="K419" s="11" t="s">
        <v>15</v>
      </c>
    </row>
    <row r="420" spans="1:11" x14ac:dyDescent="0.2">
      <c r="A420" s="11"/>
      <c r="B420" s="20"/>
      <c r="C420" s="11" t="s">
        <v>15</v>
      </c>
      <c r="D420" s="21"/>
      <c r="E420" s="11" t="s">
        <v>15</v>
      </c>
      <c r="F420" s="21"/>
      <c r="G420" s="22" t="s">
        <v>15</v>
      </c>
      <c r="H420" s="21"/>
      <c r="I420" s="22" t="s">
        <v>15</v>
      </c>
      <c r="J420" s="23">
        <f t="shared" si="51"/>
        <v>0</v>
      </c>
      <c r="K420" s="11" t="s">
        <v>15</v>
      </c>
    </row>
    <row r="421" spans="1:11" x14ac:dyDescent="0.2">
      <c r="A421" s="25"/>
      <c r="B421" s="25" t="s">
        <v>28</v>
      </c>
      <c r="C421" s="26" t="s">
        <v>15</v>
      </c>
      <c r="D421" s="27">
        <f>SUM(D415:D420)</f>
        <v>284217.92</v>
      </c>
      <c r="E421" s="26" t="s">
        <v>15</v>
      </c>
      <c r="F421" s="27">
        <f>SUM(F415:F420)</f>
        <v>468911.97</v>
      </c>
      <c r="G421" s="28" t="s">
        <v>15</v>
      </c>
      <c r="H421" s="27">
        <f>SUM(H415:H420)</f>
        <v>22116.1</v>
      </c>
      <c r="I421" s="28" t="s">
        <v>15</v>
      </c>
      <c r="J421" s="27">
        <f>SUM(D421:I421)</f>
        <v>775245.98999999987</v>
      </c>
      <c r="K421" s="11" t="s">
        <v>15</v>
      </c>
    </row>
    <row r="422" spans="1:11" x14ac:dyDescent="0.2">
      <c r="A422" s="19" t="s">
        <v>87</v>
      </c>
      <c r="B422" s="20">
        <v>30815</v>
      </c>
      <c r="C422" s="11" t="s">
        <v>15</v>
      </c>
      <c r="D422" s="29"/>
      <c r="E422" s="11" t="s">
        <v>15</v>
      </c>
      <c r="F422" s="29"/>
      <c r="G422" s="22" t="s">
        <v>15</v>
      </c>
      <c r="H422" s="29"/>
      <c r="I422" s="22" t="s">
        <v>15</v>
      </c>
      <c r="J422" s="23"/>
      <c r="K422" s="11" t="s">
        <v>15</v>
      </c>
    </row>
    <row r="423" spans="1:11" x14ac:dyDescent="0.2">
      <c r="A423" s="11" t="s">
        <v>30</v>
      </c>
      <c r="B423" s="20"/>
      <c r="C423" s="11" t="s">
        <v>15</v>
      </c>
      <c r="D423" s="21"/>
      <c r="E423" s="11" t="s">
        <v>15</v>
      </c>
      <c r="F423" s="21"/>
      <c r="G423" s="22" t="s">
        <v>15</v>
      </c>
      <c r="H423" s="21">
        <v>26742.58</v>
      </c>
      <c r="I423" s="22" t="s">
        <v>15</v>
      </c>
      <c r="J423" s="23">
        <f t="shared" ref="J423:J428" si="52">SUM(D423:H423)</f>
        <v>26742.58</v>
      </c>
      <c r="K423" s="11" t="s">
        <v>15</v>
      </c>
    </row>
    <row r="424" spans="1:11" x14ac:dyDescent="0.2">
      <c r="A424" s="11" t="s">
        <v>31</v>
      </c>
      <c r="B424" s="20"/>
      <c r="C424" s="11" t="s">
        <v>15</v>
      </c>
      <c r="D424" s="21">
        <v>286142.74</v>
      </c>
      <c r="E424" s="11" t="s">
        <v>15</v>
      </c>
      <c r="F424" s="21">
        <v>189372.51</v>
      </c>
      <c r="G424" s="22" t="s">
        <v>15</v>
      </c>
      <c r="H424" s="21">
        <v>27338.67</v>
      </c>
      <c r="I424" s="22" t="s">
        <v>15</v>
      </c>
      <c r="J424" s="23">
        <f t="shared" si="52"/>
        <v>502853.92</v>
      </c>
      <c r="K424" s="11" t="s">
        <v>15</v>
      </c>
    </row>
    <row r="425" spans="1:11" x14ac:dyDescent="0.2">
      <c r="A425" s="11" t="s">
        <v>32</v>
      </c>
      <c r="B425" s="20"/>
      <c r="C425" s="11" t="s">
        <v>15</v>
      </c>
      <c r="D425" s="21">
        <v>285963.38</v>
      </c>
      <c r="E425" s="11" t="s">
        <v>15</v>
      </c>
      <c r="F425" s="21">
        <v>175128.63</v>
      </c>
      <c r="G425" s="22" t="s">
        <v>15</v>
      </c>
      <c r="H425" s="21">
        <v>22759.83</v>
      </c>
      <c r="I425" s="22" t="s">
        <v>15</v>
      </c>
      <c r="J425" s="23">
        <f t="shared" si="52"/>
        <v>483851.84</v>
      </c>
      <c r="K425" s="11" t="s">
        <v>15</v>
      </c>
    </row>
    <row r="426" spans="1:11" x14ac:dyDescent="0.2">
      <c r="A426" s="11" t="s">
        <v>33</v>
      </c>
      <c r="B426" s="20"/>
      <c r="C426" s="11" t="s">
        <v>15</v>
      </c>
      <c r="D426" s="21">
        <v>285963.38</v>
      </c>
      <c r="E426" s="11" t="s">
        <v>15</v>
      </c>
      <c r="F426" s="21">
        <v>175128.63</v>
      </c>
      <c r="G426" s="22" t="s">
        <v>15</v>
      </c>
      <c r="H426" s="21">
        <v>22759.83</v>
      </c>
      <c r="I426" s="22" t="s">
        <v>15</v>
      </c>
      <c r="J426" s="23">
        <f t="shared" si="52"/>
        <v>483851.84</v>
      </c>
      <c r="K426" s="11" t="s">
        <v>15</v>
      </c>
    </row>
    <row r="427" spans="1:11" x14ac:dyDescent="0.2">
      <c r="A427" s="11" t="s">
        <v>34</v>
      </c>
      <c r="B427" s="20"/>
      <c r="C427" s="11" t="s">
        <v>15</v>
      </c>
      <c r="D427" s="21">
        <v>285963.38</v>
      </c>
      <c r="E427" s="11" t="s">
        <v>15</v>
      </c>
      <c r="F427" s="21">
        <v>175128.63</v>
      </c>
      <c r="G427" s="22" t="s">
        <v>15</v>
      </c>
      <c r="H427" s="21">
        <v>0</v>
      </c>
      <c r="I427" s="22" t="s">
        <v>15</v>
      </c>
      <c r="J427" s="23">
        <f t="shared" si="52"/>
        <v>461092.01</v>
      </c>
      <c r="K427" s="11" t="s">
        <v>15</v>
      </c>
    </row>
    <row r="428" spans="1:11" x14ac:dyDescent="0.2">
      <c r="A428" s="11"/>
      <c r="B428" s="20"/>
      <c r="C428" s="11" t="s">
        <v>15</v>
      </c>
      <c r="D428" s="21"/>
      <c r="E428" s="11" t="s">
        <v>15</v>
      </c>
      <c r="F428" s="21"/>
      <c r="G428" s="22" t="s">
        <v>15</v>
      </c>
      <c r="H428" s="21"/>
      <c r="I428" s="22" t="s">
        <v>15</v>
      </c>
      <c r="J428" s="23">
        <f t="shared" si="52"/>
        <v>0</v>
      </c>
      <c r="K428" s="11" t="s">
        <v>15</v>
      </c>
    </row>
    <row r="429" spans="1:11" x14ac:dyDescent="0.2">
      <c r="A429" s="25"/>
      <c r="B429" s="25" t="s">
        <v>28</v>
      </c>
      <c r="C429" s="26" t="s">
        <v>15</v>
      </c>
      <c r="D429" s="27">
        <f>SUM(D423:D428)</f>
        <v>1144032.8799999999</v>
      </c>
      <c r="E429" s="26" t="s">
        <v>15</v>
      </c>
      <c r="F429" s="27">
        <f>SUM(F423:F428)</f>
        <v>714758.4</v>
      </c>
      <c r="G429" s="28" t="s">
        <v>15</v>
      </c>
      <c r="H429" s="27">
        <f>SUM(H423:H428)</f>
        <v>99600.91</v>
      </c>
      <c r="I429" s="28" t="s">
        <v>15</v>
      </c>
      <c r="J429" s="27">
        <f>SUM(D429:I429)</f>
        <v>1958392.1899999997</v>
      </c>
      <c r="K429" s="11" t="s">
        <v>15</v>
      </c>
    </row>
    <row r="430" spans="1:11" x14ac:dyDescent="0.2">
      <c r="A430" s="19" t="s">
        <v>88</v>
      </c>
      <c r="B430" s="20">
        <v>468</v>
      </c>
      <c r="C430" s="11" t="s">
        <v>15</v>
      </c>
      <c r="D430" s="29"/>
      <c r="E430" s="11" t="s">
        <v>15</v>
      </c>
      <c r="F430" s="29"/>
      <c r="G430" s="22" t="s">
        <v>15</v>
      </c>
      <c r="H430" s="29"/>
      <c r="I430" s="22" t="s">
        <v>15</v>
      </c>
      <c r="J430" s="23"/>
      <c r="K430" s="11" t="s">
        <v>15</v>
      </c>
    </row>
    <row r="431" spans="1:11" x14ac:dyDescent="0.2">
      <c r="A431" s="11" t="s">
        <v>30</v>
      </c>
      <c r="B431" s="20"/>
      <c r="C431" s="11" t="s">
        <v>15</v>
      </c>
      <c r="D431" s="21"/>
      <c r="E431" s="11" t="s">
        <v>15</v>
      </c>
      <c r="F431" s="21"/>
      <c r="G431" s="22" t="s">
        <v>15</v>
      </c>
      <c r="H431" s="21">
        <v>362.35</v>
      </c>
      <c r="I431" s="22" t="s">
        <v>15</v>
      </c>
      <c r="J431" s="23">
        <f t="shared" ref="J431:J436" si="53">SUM(D431:H431)</f>
        <v>362.35</v>
      </c>
      <c r="K431" s="11" t="s">
        <v>15</v>
      </c>
    </row>
    <row r="432" spans="1:11" x14ac:dyDescent="0.2">
      <c r="A432" s="11" t="s">
        <v>31</v>
      </c>
      <c r="B432" s="20"/>
      <c r="C432" s="11" t="s">
        <v>15</v>
      </c>
      <c r="D432" s="21">
        <v>4345.7700000000004</v>
      </c>
      <c r="E432" s="11" t="s">
        <v>15</v>
      </c>
      <c r="F432" s="21">
        <v>19781.45</v>
      </c>
      <c r="G432" s="22" t="s">
        <v>15</v>
      </c>
      <c r="H432" s="21">
        <v>289.67</v>
      </c>
      <c r="I432" s="22" t="s">
        <v>15</v>
      </c>
      <c r="J432" s="23">
        <f t="shared" si="53"/>
        <v>24416.89</v>
      </c>
      <c r="K432" s="11" t="s">
        <v>15</v>
      </c>
    </row>
    <row r="433" spans="1:11" x14ac:dyDescent="0.2">
      <c r="A433" s="11" t="s">
        <v>32</v>
      </c>
      <c r="B433" s="20"/>
      <c r="C433" s="11" t="s">
        <v>15</v>
      </c>
      <c r="D433" s="21">
        <v>4343.03</v>
      </c>
      <c r="E433" s="11" t="s">
        <v>15</v>
      </c>
      <c r="F433" s="21">
        <v>4782.22</v>
      </c>
      <c r="G433" s="22" t="s">
        <v>15</v>
      </c>
      <c r="H433" s="21">
        <v>264.63</v>
      </c>
      <c r="I433" s="22" t="s">
        <v>15</v>
      </c>
      <c r="J433" s="23">
        <f t="shared" si="53"/>
        <v>9389.8799999999992</v>
      </c>
      <c r="K433" s="11" t="s">
        <v>15</v>
      </c>
    </row>
    <row r="434" spans="1:11" x14ac:dyDescent="0.2">
      <c r="A434" s="11" t="s">
        <v>33</v>
      </c>
      <c r="B434" s="20"/>
      <c r="C434" s="11" t="s">
        <v>15</v>
      </c>
      <c r="D434" s="21">
        <v>4343.03</v>
      </c>
      <c r="E434" s="11" t="s">
        <v>15</v>
      </c>
      <c r="F434" s="21">
        <v>4782.22</v>
      </c>
      <c r="G434" s="22" t="s">
        <v>15</v>
      </c>
      <c r="H434" s="21">
        <v>264.63</v>
      </c>
      <c r="I434" s="22" t="s">
        <v>15</v>
      </c>
      <c r="J434" s="23">
        <f t="shared" si="53"/>
        <v>9389.8799999999992</v>
      </c>
      <c r="K434" s="11" t="s">
        <v>15</v>
      </c>
    </row>
    <row r="435" spans="1:11" x14ac:dyDescent="0.2">
      <c r="A435" s="11" t="s">
        <v>34</v>
      </c>
      <c r="B435" s="20"/>
      <c r="C435" s="11" t="s">
        <v>15</v>
      </c>
      <c r="D435" s="21">
        <v>4343.03</v>
      </c>
      <c r="E435" s="11" t="s">
        <v>15</v>
      </c>
      <c r="F435" s="21">
        <v>4782.22</v>
      </c>
      <c r="G435" s="22" t="s">
        <v>15</v>
      </c>
      <c r="H435" s="21">
        <v>0</v>
      </c>
      <c r="I435" s="22" t="s">
        <v>15</v>
      </c>
      <c r="J435" s="23">
        <f t="shared" si="53"/>
        <v>9125.25</v>
      </c>
      <c r="K435" s="11" t="s">
        <v>15</v>
      </c>
    </row>
    <row r="436" spans="1:11" x14ac:dyDescent="0.2">
      <c r="A436" s="11"/>
      <c r="B436" s="20"/>
      <c r="C436" s="11" t="s">
        <v>15</v>
      </c>
      <c r="D436" s="21"/>
      <c r="E436" s="11" t="s">
        <v>15</v>
      </c>
      <c r="F436" s="21"/>
      <c r="G436" s="22" t="s">
        <v>15</v>
      </c>
      <c r="H436" s="21"/>
      <c r="I436" s="22" t="s">
        <v>15</v>
      </c>
      <c r="J436" s="23">
        <f t="shared" si="53"/>
        <v>0</v>
      </c>
      <c r="K436" s="11" t="s">
        <v>15</v>
      </c>
    </row>
    <row r="437" spans="1:11" x14ac:dyDescent="0.2">
      <c r="A437" s="25"/>
      <c r="B437" s="25" t="s">
        <v>28</v>
      </c>
      <c r="C437" s="26" t="s">
        <v>15</v>
      </c>
      <c r="D437" s="27">
        <f>SUM(D431:D436)</f>
        <v>17374.859999999997</v>
      </c>
      <c r="E437" s="26" t="s">
        <v>15</v>
      </c>
      <c r="F437" s="27">
        <f>SUM(F431:F436)</f>
        <v>34128.11</v>
      </c>
      <c r="G437" s="28" t="s">
        <v>15</v>
      </c>
      <c r="H437" s="27">
        <f>SUM(H431:H436)</f>
        <v>1181.28</v>
      </c>
      <c r="I437" s="28" t="s">
        <v>15</v>
      </c>
      <c r="J437" s="27">
        <f>SUM(D437:I437)</f>
        <v>52684.25</v>
      </c>
      <c r="K437" s="11" t="s">
        <v>15</v>
      </c>
    </row>
    <row r="438" spans="1:11" x14ac:dyDescent="0.2">
      <c r="A438" s="19" t="s">
        <v>89</v>
      </c>
      <c r="B438" s="20">
        <v>4</v>
      </c>
      <c r="C438" s="11" t="s">
        <v>15</v>
      </c>
      <c r="D438" s="29"/>
      <c r="E438" s="11" t="s">
        <v>15</v>
      </c>
      <c r="F438" s="29"/>
      <c r="G438" s="22" t="s">
        <v>15</v>
      </c>
      <c r="H438" s="29"/>
      <c r="I438" s="22" t="s">
        <v>15</v>
      </c>
      <c r="J438" s="23"/>
      <c r="K438" s="11" t="s">
        <v>15</v>
      </c>
    </row>
    <row r="439" spans="1:11" x14ac:dyDescent="0.2">
      <c r="A439" s="11" t="s">
        <v>30</v>
      </c>
      <c r="B439" s="20"/>
      <c r="C439" s="11" t="s">
        <v>15</v>
      </c>
      <c r="D439" s="21"/>
      <c r="E439" s="11" t="s">
        <v>15</v>
      </c>
      <c r="F439" s="21"/>
      <c r="G439" s="22" t="s">
        <v>15</v>
      </c>
      <c r="H439" s="21">
        <v>11.25</v>
      </c>
      <c r="I439" s="22" t="s">
        <v>15</v>
      </c>
      <c r="J439" s="23">
        <f t="shared" ref="J439:J444" si="54">SUM(D439:H439)</f>
        <v>11.25</v>
      </c>
      <c r="K439" s="11" t="s">
        <v>15</v>
      </c>
    </row>
    <row r="440" spans="1:11" x14ac:dyDescent="0.2">
      <c r="A440" s="11" t="s">
        <v>31</v>
      </c>
      <c r="B440" s="20"/>
      <c r="C440" s="11" t="s">
        <v>15</v>
      </c>
      <c r="D440" s="21">
        <v>37.14</v>
      </c>
      <c r="E440" s="11" t="s">
        <v>15</v>
      </c>
      <c r="F440" s="21">
        <v>12049.46</v>
      </c>
      <c r="G440" s="22" t="s">
        <v>15</v>
      </c>
      <c r="H440" s="21">
        <v>6.01</v>
      </c>
      <c r="I440" s="22" t="s">
        <v>15</v>
      </c>
      <c r="J440" s="23">
        <f t="shared" si="54"/>
        <v>12092.609999999999</v>
      </c>
      <c r="K440" s="11" t="s">
        <v>15</v>
      </c>
    </row>
    <row r="441" spans="1:11" x14ac:dyDescent="0.2">
      <c r="A441" s="11" t="s">
        <v>32</v>
      </c>
      <c r="B441" s="20"/>
      <c r="C441" s="11" t="s">
        <v>15</v>
      </c>
      <c r="D441" s="21">
        <v>37.119999999999997</v>
      </c>
      <c r="E441" s="11" t="s">
        <v>15</v>
      </c>
      <c r="F441" s="21">
        <v>49.17</v>
      </c>
      <c r="G441" s="22" t="s">
        <v>15</v>
      </c>
      <c r="H441" s="21">
        <v>7.59</v>
      </c>
      <c r="I441" s="22" t="s">
        <v>15</v>
      </c>
      <c r="J441" s="23">
        <f t="shared" si="54"/>
        <v>93.88</v>
      </c>
      <c r="K441" s="11" t="s">
        <v>15</v>
      </c>
    </row>
    <row r="442" spans="1:11" x14ac:dyDescent="0.2">
      <c r="A442" s="11" t="s">
        <v>33</v>
      </c>
      <c r="B442" s="20"/>
      <c r="C442" s="11" t="s">
        <v>15</v>
      </c>
      <c r="D442" s="21">
        <v>37.119999999999997</v>
      </c>
      <c r="E442" s="11" t="s">
        <v>15</v>
      </c>
      <c r="F442" s="21">
        <v>49.17</v>
      </c>
      <c r="G442" s="22" t="s">
        <v>15</v>
      </c>
      <c r="H442" s="21">
        <v>7.59</v>
      </c>
      <c r="I442" s="22" t="s">
        <v>15</v>
      </c>
      <c r="J442" s="23">
        <f t="shared" si="54"/>
        <v>93.88</v>
      </c>
      <c r="K442" s="11" t="s">
        <v>15</v>
      </c>
    </row>
    <row r="443" spans="1:11" x14ac:dyDescent="0.2">
      <c r="A443" s="11" t="s">
        <v>34</v>
      </c>
      <c r="B443" s="20"/>
      <c r="C443" s="11" t="s">
        <v>15</v>
      </c>
      <c r="D443" s="21">
        <v>37.119999999999997</v>
      </c>
      <c r="E443" s="11" t="s">
        <v>15</v>
      </c>
      <c r="F443" s="21">
        <v>49.17</v>
      </c>
      <c r="G443" s="22" t="s">
        <v>15</v>
      </c>
      <c r="H443" s="21">
        <v>0</v>
      </c>
      <c r="I443" s="22" t="s">
        <v>15</v>
      </c>
      <c r="J443" s="23">
        <f t="shared" si="54"/>
        <v>86.289999999999992</v>
      </c>
      <c r="K443" s="11" t="s">
        <v>15</v>
      </c>
    </row>
    <row r="444" spans="1:11" x14ac:dyDescent="0.2">
      <c r="A444" s="11"/>
      <c r="B444" s="20"/>
      <c r="C444" s="11" t="s">
        <v>15</v>
      </c>
      <c r="D444" s="21"/>
      <c r="E444" s="11" t="s">
        <v>15</v>
      </c>
      <c r="F444" s="21"/>
      <c r="G444" s="22" t="s">
        <v>15</v>
      </c>
      <c r="H444" s="21"/>
      <c r="I444" s="22" t="s">
        <v>15</v>
      </c>
      <c r="J444" s="23">
        <f t="shared" si="54"/>
        <v>0</v>
      </c>
      <c r="K444" s="11" t="s">
        <v>15</v>
      </c>
    </row>
    <row r="445" spans="1:11" x14ac:dyDescent="0.2">
      <c r="A445" s="25"/>
      <c r="B445" s="25" t="s">
        <v>28</v>
      </c>
      <c r="C445" s="26" t="s">
        <v>15</v>
      </c>
      <c r="D445" s="27">
        <f>SUM(D439:D444)</f>
        <v>148.5</v>
      </c>
      <c r="E445" s="26" t="s">
        <v>15</v>
      </c>
      <c r="F445" s="27">
        <f>SUM(F439:F444)</f>
        <v>12196.97</v>
      </c>
      <c r="G445" s="28" t="s">
        <v>15</v>
      </c>
      <c r="H445" s="27">
        <f>SUM(H439:H444)</f>
        <v>32.44</v>
      </c>
      <c r="I445" s="28" t="s">
        <v>15</v>
      </c>
      <c r="J445" s="27">
        <f>SUM(D445:I445)</f>
        <v>12377.91</v>
      </c>
      <c r="K445" s="11" t="s">
        <v>15</v>
      </c>
    </row>
    <row r="446" spans="1:11" x14ac:dyDescent="0.2">
      <c r="A446" s="19" t="s">
        <v>90</v>
      </c>
      <c r="B446" s="20">
        <v>2360</v>
      </c>
      <c r="C446" s="11" t="s">
        <v>15</v>
      </c>
      <c r="D446" s="29"/>
      <c r="E446" s="11" t="s">
        <v>15</v>
      </c>
      <c r="F446" s="29"/>
      <c r="G446" s="22" t="s">
        <v>15</v>
      </c>
      <c r="H446" s="29"/>
      <c r="I446" s="22" t="s">
        <v>15</v>
      </c>
      <c r="J446" s="23"/>
      <c r="K446" s="11" t="s">
        <v>15</v>
      </c>
    </row>
    <row r="447" spans="1:11" x14ac:dyDescent="0.2">
      <c r="A447" s="11" t="s">
        <v>30</v>
      </c>
      <c r="B447" s="20"/>
      <c r="C447" s="11" t="s">
        <v>15</v>
      </c>
      <c r="D447" s="21"/>
      <c r="E447" s="11" t="s">
        <v>15</v>
      </c>
      <c r="F447" s="21"/>
      <c r="G447" s="22" t="s">
        <v>15</v>
      </c>
      <c r="H447" s="21">
        <v>2074.4899999999998</v>
      </c>
      <c r="I447" s="22" t="s">
        <v>15</v>
      </c>
      <c r="J447" s="23">
        <f t="shared" ref="J447:J452" si="55">SUM(D447:H447)</f>
        <v>2074.4899999999998</v>
      </c>
      <c r="K447" s="11" t="s">
        <v>15</v>
      </c>
    </row>
    <row r="448" spans="1:11" x14ac:dyDescent="0.2">
      <c r="A448" s="11" t="s">
        <v>31</v>
      </c>
      <c r="B448" s="20"/>
      <c r="C448" s="11" t="s">
        <v>15</v>
      </c>
      <c r="D448" s="21">
        <v>21914.55</v>
      </c>
      <c r="E448" s="11" t="s">
        <v>15</v>
      </c>
      <c r="F448" s="21">
        <v>51912.71</v>
      </c>
      <c r="G448" s="22" t="s">
        <v>15</v>
      </c>
      <c r="H448" s="21">
        <v>1676.33</v>
      </c>
      <c r="I448" s="22" t="s">
        <v>15</v>
      </c>
      <c r="J448" s="23">
        <f t="shared" si="55"/>
        <v>75503.59</v>
      </c>
      <c r="K448" s="11" t="s">
        <v>15</v>
      </c>
    </row>
    <row r="449" spans="1:11" x14ac:dyDescent="0.2">
      <c r="A449" s="11" t="s">
        <v>32</v>
      </c>
      <c r="B449" s="20"/>
      <c r="C449" s="11" t="s">
        <v>15</v>
      </c>
      <c r="D449" s="21">
        <v>21900.81</v>
      </c>
      <c r="E449" s="11" t="s">
        <v>15</v>
      </c>
      <c r="F449" s="21">
        <v>36677.79</v>
      </c>
      <c r="G449" s="22" t="s">
        <v>15</v>
      </c>
      <c r="H449" s="21">
        <v>1134.3499999999999</v>
      </c>
      <c r="I449" s="22" t="s">
        <v>15</v>
      </c>
      <c r="J449" s="23">
        <f t="shared" si="55"/>
        <v>59712.950000000004</v>
      </c>
      <c r="K449" s="11" t="s">
        <v>15</v>
      </c>
    </row>
    <row r="450" spans="1:11" x14ac:dyDescent="0.2">
      <c r="A450" s="11" t="s">
        <v>33</v>
      </c>
      <c r="B450" s="20"/>
      <c r="C450" s="11" t="s">
        <v>15</v>
      </c>
      <c r="D450" s="21">
        <v>21900.81</v>
      </c>
      <c r="E450" s="11" t="s">
        <v>15</v>
      </c>
      <c r="F450" s="21">
        <v>36677.79</v>
      </c>
      <c r="G450" s="22" t="s">
        <v>15</v>
      </c>
      <c r="H450" s="21">
        <v>1134.3499999999999</v>
      </c>
      <c r="I450" s="22" t="s">
        <v>15</v>
      </c>
      <c r="J450" s="23">
        <f t="shared" si="55"/>
        <v>59712.950000000004</v>
      </c>
      <c r="K450" s="11" t="s">
        <v>15</v>
      </c>
    </row>
    <row r="451" spans="1:11" x14ac:dyDescent="0.2">
      <c r="A451" s="11" t="s">
        <v>34</v>
      </c>
      <c r="B451" s="20"/>
      <c r="C451" s="11" t="s">
        <v>15</v>
      </c>
      <c r="D451" s="21">
        <v>21900.81</v>
      </c>
      <c r="E451" s="11" t="s">
        <v>15</v>
      </c>
      <c r="F451" s="21">
        <v>36677.79</v>
      </c>
      <c r="G451" s="22" t="s">
        <v>15</v>
      </c>
      <c r="H451" s="21">
        <v>0</v>
      </c>
      <c r="I451" s="22" t="s">
        <v>15</v>
      </c>
      <c r="J451" s="23">
        <f t="shared" si="55"/>
        <v>58578.600000000006</v>
      </c>
      <c r="K451" s="11" t="s">
        <v>15</v>
      </c>
    </row>
    <row r="452" spans="1:11" x14ac:dyDescent="0.2">
      <c r="A452" s="11"/>
      <c r="B452" s="20"/>
      <c r="C452" s="11" t="s">
        <v>15</v>
      </c>
      <c r="D452" s="21"/>
      <c r="E452" s="11" t="s">
        <v>15</v>
      </c>
      <c r="F452" s="21"/>
      <c r="G452" s="22" t="s">
        <v>15</v>
      </c>
      <c r="H452" s="21"/>
      <c r="I452" s="22" t="s">
        <v>15</v>
      </c>
      <c r="J452" s="23">
        <f t="shared" si="55"/>
        <v>0</v>
      </c>
      <c r="K452" s="11" t="s">
        <v>15</v>
      </c>
    </row>
    <row r="453" spans="1:11" x14ac:dyDescent="0.2">
      <c r="A453" s="25"/>
      <c r="B453" s="25" t="s">
        <v>28</v>
      </c>
      <c r="C453" s="26" t="s">
        <v>15</v>
      </c>
      <c r="D453" s="27">
        <f>SUM(D447:D452)</f>
        <v>87616.98</v>
      </c>
      <c r="E453" s="26" t="s">
        <v>15</v>
      </c>
      <c r="F453" s="27">
        <f>SUM(F447:F452)</f>
        <v>161946.08000000002</v>
      </c>
      <c r="G453" s="28" t="s">
        <v>15</v>
      </c>
      <c r="H453" s="27">
        <f>SUM(H447:H452)</f>
        <v>6019.52</v>
      </c>
      <c r="I453" s="28" t="s">
        <v>15</v>
      </c>
      <c r="J453" s="27">
        <f>SUM(D453:I453)</f>
        <v>255582.58</v>
      </c>
      <c r="K453" s="11" t="s">
        <v>15</v>
      </c>
    </row>
    <row r="454" spans="1:11" x14ac:dyDescent="0.2">
      <c r="A454" s="19" t="s">
        <v>91</v>
      </c>
      <c r="B454" s="20">
        <v>1567</v>
      </c>
      <c r="C454" s="11" t="s">
        <v>15</v>
      </c>
      <c r="D454" s="29"/>
      <c r="E454" s="11" t="s">
        <v>15</v>
      </c>
      <c r="F454" s="29"/>
      <c r="G454" s="22" t="s">
        <v>15</v>
      </c>
      <c r="H454" s="29"/>
      <c r="I454" s="22" t="s">
        <v>15</v>
      </c>
      <c r="J454" s="23"/>
      <c r="K454" s="11" t="s">
        <v>15</v>
      </c>
    </row>
    <row r="455" spans="1:11" x14ac:dyDescent="0.2">
      <c r="A455" s="11" t="s">
        <v>30</v>
      </c>
      <c r="B455" s="20"/>
      <c r="C455" s="11" t="s">
        <v>15</v>
      </c>
      <c r="D455" s="21"/>
      <c r="E455" s="11" t="s">
        <v>15</v>
      </c>
      <c r="F455" s="21"/>
      <c r="G455" s="22" t="s">
        <v>15</v>
      </c>
      <c r="H455" s="21">
        <v>2195.2199999999998</v>
      </c>
      <c r="I455" s="22" t="s">
        <v>15</v>
      </c>
      <c r="J455" s="23">
        <f t="shared" ref="J455:J460" si="56">SUM(D455:H455)</f>
        <v>2195.2199999999998</v>
      </c>
      <c r="K455" s="11" t="s">
        <v>15</v>
      </c>
    </row>
    <row r="456" spans="1:11" x14ac:dyDescent="0.2">
      <c r="A456" s="11" t="s">
        <v>31</v>
      </c>
      <c r="B456" s="20"/>
      <c r="C456" s="11" t="s">
        <v>15</v>
      </c>
      <c r="D456" s="21">
        <v>14550.89</v>
      </c>
      <c r="E456" s="11" t="s">
        <v>15</v>
      </c>
      <c r="F456" s="21">
        <v>55378.45</v>
      </c>
      <c r="G456" s="22" t="s">
        <v>15</v>
      </c>
      <c r="H456" s="21">
        <v>1580.76</v>
      </c>
      <c r="I456" s="22" t="s">
        <v>15</v>
      </c>
      <c r="J456" s="23">
        <f t="shared" si="56"/>
        <v>71510.099999999991</v>
      </c>
      <c r="K456" s="11" t="s">
        <v>15</v>
      </c>
    </row>
    <row r="457" spans="1:11" x14ac:dyDescent="0.2">
      <c r="A457" s="11" t="s">
        <v>32</v>
      </c>
      <c r="B457" s="20"/>
      <c r="C457" s="11" t="s">
        <v>15</v>
      </c>
      <c r="D457" s="21">
        <v>14541.77</v>
      </c>
      <c r="E457" s="11" t="s">
        <v>15</v>
      </c>
      <c r="F457" s="21">
        <v>39694.839999999997</v>
      </c>
      <c r="G457" s="22" t="s">
        <v>15</v>
      </c>
      <c r="H457" s="21">
        <v>1783.76</v>
      </c>
      <c r="I457" s="22" t="s">
        <v>15</v>
      </c>
      <c r="J457" s="23">
        <f t="shared" si="56"/>
        <v>56020.37</v>
      </c>
      <c r="K457" s="11" t="s">
        <v>15</v>
      </c>
    </row>
    <row r="458" spans="1:11" x14ac:dyDescent="0.2">
      <c r="A458" s="11" t="s">
        <v>33</v>
      </c>
      <c r="B458" s="20"/>
      <c r="C458" s="11" t="s">
        <v>15</v>
      </c>
      <c r="D458" s="21">
        <v>14541.77</v>
      </c>
      <c r="E458" s="11" t="s">
        <v>15</v>
      </c>
      <c r="F458" s="21">
        <v>39694.839999999997</v>
      </c>
      <c r="G458" s="22" t="s">
        <v>15</v>
      </c>
      <c r="H458" s="21">
        <v>1783.76</v>
      </c>
      <c r="I458" s="22" t="s">
        <v>15</v>
      </c>
      <c r="J458" s="23">
        <f t="shared" si="56"/>
        <v>56020.37</v>
      </c>
      <c r="K458" s="11" t="s">
        <v>15</v>
      </c>
    </row>
    <row r="459" spans="1:11" x14ac:dyDescent="0.2">
      <c r="A459" s="11" t="s">
        <v>34</v>
      </c>
      <c r="B459" s="20"/>
      <c r="C459" s="11" t="s">
        <v>15</v>
      </c>
      <c r="D459" s="21">
        <v>14541.77</v>
      </c>
      <c r="E459" s="11" t="s">
        <v>15</v>
      </c>
      <c r="F459" s="21">
        <v>39694.839999999997</v>
      </c>
      <c r="G459" s="22" t="s">
        <v>15</v>
      </c>
      <c r="H459" s="21">
        <v>0</v>
      </c>
      <c r="I459" s="22" t="s">
        <v>15</v>
      </c>
      <c r="J459" s="23">
        <f t="shared" si="56"/>
        <v>54236.61</v>
      </c>
      <c r="K459" s="11" t="s">
        <v>15</v>
      </c>
    </row>
    <row r="460" spans="1:11" x14ac:dyDescent="0.2">
      <c r="A460" s="11"/>
      <c r="B460" s="20"/>
      <c r="C460" s="11" t="s">
        <v>15</v>
      </c>
      <c r="D460" s="21"/>
      <c r="E460" s="11" t="s">
        <v>15</v>
      </c>
      <c r="F460" s="21"/>
      <c r="G460" s="22" t="s">
        <v>15</v>
      </c>
      <c r="H460" s="21"/>
      <c r="I460" s="22" t="s">
        <v>15</v>
      </c>
      <c r="J460" s="23">
        <f t="shared" si="56"/>
        <v>0</v>
      </c>
      <c r="K460" s="11" t="s">
        <v>15</v>
      </c>
    </row>
    <row r="461" spans="1:11" x14ac:dyDescent="0.2">
      <c r="A461" s="25"/>
      <c r="B461" s="25" t="s">
        <v>28</v>
      </c>
      <c r="C461" s="26" t="s">
        <v>15</v>
      </c>
      <c r="D461" s="27">
        <f>SUM(D455:D460)</f>
        <v>58176.2</v>
      </c>
      <c r="E461" s="26" t="s">
        <v>15</v>
      </c>
      <c r="F461" s="27">
        <f>SUM(F455:F460)</f>
        <v>174462.97</v>
      </c>
      <c r="G461" s="28" t="s">
        <v>15</v>
      </c>
      <c r="H461" s="27">
        <f>SUM(H455:H460)</f>
        <v>7343.5</v>
      </c>
      <c r="I461" s="28" t="s">
        <v>15</v>
      </c>
      <c r="J461" s="27">
        <f>SUM(D461:I461)</f>
        <v>239982.66999999998</v>
      </c>
      <c r="K461" s="11" t="s">
        <v>15</v>
      </c>
    </row>
    <row r="462" spans="1:11" x14ac:dyDescent="0.2">
      <c r="A462" s="19" t="s">
        <v>92</v>
      </c>
      <c r="B462" s="20">
        <v>2104</v>
      </c>
      <c r="C462" s="11" t="s">
        <v>15</v>
      </c>
      <c r="D462" s="29"/>
      <c r="E462" s="11" t="s">
        <v>15</v>
      </c>
      <c r="F462" s="29"/>
      <c r="G462" s="22" t="s">
        <v>15</v>
      </c>
      <c r="H462" s="29"/>
      <c r="I462" s="22" t="s">
        <v>15</v>
      </c>
      <c r="J462" s="23"/>
      <c r="K462" s="11" t="s">
        <v>15</v>
      </c>
    </row>
    <row r="463" spans="1:11" x14ac:dyDescent="0.2">
      <c r="A463" s="11" t="s">
        <v>30</v>
      </c>
      <c r="B463" s="20"/>
      <c r="C463" s="11" t="s">
        <v>15</v>
      </c>
      <c r="D463" s="21"/>
      <c r="E463" s="11" t="s">
        <v>15</v>
      </c>
      <c r="F463" s="21"/>
      <c r="G463" s="22" t="s">
        <v>15</v>
      </c>
      <c r="H463" s="21">
        <v>2043.71</v>
      </c>
      <c r="I463" s="22" t="s">
        <v>15</v>
      </c>
      <c r="J463" s="23">
        <f t="shared" ref="J463:J468" si="57">SUM(D463:H463)</f>
        <v>2043.71</v>
      </c>
      <c r="K463" s="11" t="s">
        <v>15</v>
      </c>
    </row>
    <row r="464" spans="1:11" x14ac:dyDescent="0.2">
      <c r="A464" s="11" t="s">
        <v>31</v>
      </c>
      <c r="B464" s="20"/>
      <c r="C464" s="11" t="s">
        <v>15</v>
      </c>
      <c r="D464" s="21">
        <v>19537.38</v>
      </c>
      <c r="E464" s="11" t="s">
        <v>15</v>
      </c>
      <c r="F464" s="21">
        <v>41480.949999999997</v>
      </c>
      <c r="G464" s="22" t="s">
        <v>15</v>
      </c>
      <c r="H464" s="21">
        <v>1749.58</v>
      </c>
      <c r="I464" s="22" t="s">
        <v>15</v>
      </c>
      <c r="J464" s="23">
        <f t="shared" si="57"/>
        <v>62767.91</v>
      </c>
      <c r="K464" s="11" t="s">
        <v>15</v>
      </c>
    </row>
    <row r="465" spans="1:11" x14ac:dyDescent="0.2">
      <c r="A465" s="11" t="s">
        <v>32</v>
      </c>
      <c r="B465" s="20"/>
      <c r="C465" s="11" t="s">
        <v>15</v>
      </c>
      <c r="D465" s="21">
        <v>19525.12</v>
      </c>
      <c r="E465" s="11" t="s">
        <v>15</v>
      </c>
      <c r="F465" s="21">
        <v>26214.21</v>
      </c>
      <c r="G465" s="22" t="s">
        <v>15</v>
      </c>
      <c r="H465" s="21">
        <v>1368.05</v>
      </c>
      <c r="I465" s="22" t="s">
        <v>15</v>
      </c>
      <c r="J465" s="23">
        <f t="shared" si="57"/>
        <v>47107.380000000005</v>
      </c>
      <c r="K465" s="11" t="s">
        <v>15</v>
      </c>
    </row>
    <row r="466" spans="1:11" x14ac:dyDescent="0.2">
      <c r="A466" s="11" t="s">
        <v>33</v>
      </c>
      <c r="B466" s="20"/>
      <c r="C466" s="11" t="s">
        <v>15</v>
      </c>
      <c r="D466" s="21">
        <v>19525.12</v>
      </c>
      <c r="E466" s="11" t="s">
        <v>15</v>
      </c>
      <c r="F466" s="21">
        <v>26214.21</v>
      </c>
      <c r="G466" s="22" t="s">
        <v>15</v>
      </c>
      <c r="H466" s="21">
        <v>1368.05</v>
      </c>
      <c r="I466" s="22" t="s">
        <v>15</v>
      </c>
      <c r="J466" s="23">
        <f t="shared" si="57"/>
        <v>47107.380000000005</v>
      </c>
      <c r="K466" s="11" t="s">
        <v>15</v>
      </c>
    </row>
    <row r="467" spans="1:11" x14ac:dyDescent="0.2">
      <c r="A467" s="11" t="s">
        <v>34</v>
      </c>
      <c r="B467" s="20"/>
      <c r="C467" s="11" t="s">
        <v>15</v>
      </c>
      <c r="D467" s="21">
        <v>19525.12</v>
      </c>
      <c r="E467" s="11" t="s">
        <v>15</v>
      </c>
      <c r="F467" s="21">
        <v>26214.21</v>
      </c>
      <c r="G467" s="22" t="s">
        <v>15</v>
      </c>
      <c r="H467" s="21">
        <v>0</v>
      </c>
      <c r="I467" s="22" t="s">
        <v>15</v>
      </c>
      <c r="J467" s="23">
        <f t="shared" si="57"/>
        <v>45739.33</v>
      </c>
      <c r="K467" s="11" t="s">
        <v>15</v>
      </c>
    </row>
    <row r="468" spans="1:11" x14ac:dyDescent="0.2">
      <c r="A468" s="11"/>
      <c r="B468" s="20"/>
      <c r="C468" s="11" t="s">
        <v>15</v>
      </c>
      <c r="D468" s="21"/>
      <c r="E468" s="11" t="s">
        <v>15</v>
      </c>
      <c r="F468" s="21"/>
      <c r="G468" s="22" t="s">
        <v>15</v>
      </c>
      <c r="H468" s="21"/>
      <c r="I468" s="22" t="s">
        <v>15</v>
      </c>
      <c r="J468" s="23">
        <f t="shared" si="57"/>
        <v>0</v>
      </c>
      <c r="K468" s="11" t="s">
        <v>15</v>
      </c>
    </row>
    <row r="469" spans="1:11" x14ac:dyDescent="0.2">
      <c r="A469" s="25"/>
      <c r="B469" s="25" t="s">
        <v>28</v>
      </c>
      <c r="C469" s="26" t="s">
        <v>15</v>
      </c>
      <c r="D469" s="27">
        <f>SUM(D463:D468)</f>
        <v>78112.739999999991</v>
      </c>
      <c r="E469" s="26" t="s">
        <v>15</v>
      </c>
      <c r="F469" s="27">
        <f>SUM(F463:F468)</f>
        <v>120123.57999999999</v>
      </c>
      <c r="G469" s="28" t="s">
        <v>15</v>
      </c>
      <c r="H469" s="27">
        <f>SUM(H463:H468)</f>
        <v>6529.39</v>
      </c>
      <c r="I469" s="28" t="s">
        <v>15</v>
      </c>
      <c r="J469" s="27">
        <f>SUM(D469:I469)</f>
        <v>204765.71</v>
      </c>
      <c r="K469" s="11" t="s">
        <v>15</v>
      </c>
    </row>
    <row r="470" spans="1:11" x14ac:dyDescent="0.2">
      <c r="A470" s="19" t="s">
        <v>93</v>
      </c>
      <c r="B470" s="20">
        <v>114</v>
      </c>
      <c r="C470" s="11" t="s">
        <v>15</v>
      </c>
      <c r="D470" s="29"/>
      <c r="E470" s="11" t="s">
        <v>15</v>
      </c>
      <c r="F470" s="29"/>
      <c r="G470" s="22" t="s">
        <v>15</v>
      </c>
      <c r="H470" s="29"/>
      <c r="I470" s="22" t="s">
        <v>15</v>
      </c>
      <c r="J470" s="23"/>
      <c r="K470" s="11" t="s">
        <v>15</v>
      </c>
    </row>
    <row r="471" spans="1:11" x14ac:dyDescent="0.2">
      <c r="A471" s="11" t="s">
        <v>30</v>
      </c>
      <c r="B471" s="20"/>
      <c r="C471" s="11" t="s">
        <v>15</v>
      </c>
      <c r="D471" s="21"/>
      <c r="E471" s="11" t="s">
        <v>15</v>
      </c>
      <c r="F471" s="21"/>
      <c r="G471" s="22" t="s">
        <v>15</v>
      </c>
      <c r="H471" s="21">
        <v>100.21</v>
      </c>
      <c r="I471" s="22" t="s">
        <v>15</v>
      </c>
      <c r="J471" s="23">
        <f t="shared" ref="J471:J476" si="58">SUM(D471:H471)</f>
        <v>100.21</v>
      </c>
      <c r="K471" s="11" t="s">
        <v>15</v>
      </c>
    </row>
    <row r="472" spans="1:11" x14ac:dyDescent="0.2">
      <c r="A472" s="11" t="s">
        <v>31</v>
      </c>
      <c r="B472" s="20"/>
      <c r="C472" s="11" t="s">
        <v>15</v>
      </c>
      <c r="D472" s="21">
        <v>1058.58</v>
      </c>
      <c r="E472" s="11" t="s">
        <v>15</v>
      </c>
      <c r="F472" s="21">
        <v>13783.07</v>
      </c>
      <c r="G472" s="22" t="s">
        <v>15</v>
      </c>
      <c r="H472" s="21">
        <v>80.98</v>
      </c>
      <c r="I472" s="22" t="s">
        <v>15</v>
      </c>
      <c r="J472" s="23">
        <f t="shared" si="58"/>
        <v>14922.63</v>
      </c>
      <c r="K472" s="11" t="s">
        <v>15</v>
      </c>
    </row>
    <row r="473" spans="1:11" x14ac:dyDescent="0.2">
      <c r="A473" s="11" t="s">
        <v>32</v>
      </c>
      <c r="B473" s="20"/>
      <c r="C473" s="11" t="s">
        <v>15</v>
      </c>
      <c r="D473" s="21">
        <v>1057.92</v>
      </c>
      <c r="E473" s="11" t="s">
        <v>15</v>
      </c>
      <c r="F473" s="21">
        <v>1771.72</v>
      </c>
      <c r="G473" s="22" t="s">
        <v>15</v>
      </c>
      <c r="H473" s="21">
        <v>54.8</v>
      </c>
      <c r="I473" s="22" t="s">
        <v>15</v>
      </c>
      <c r="J473" s="23">
        <f t="shared" si="58"/>
        <v>2884.4400000000005</v>
      </c>
      <c r="K473" s="11" t="s">
        <v>15</v>
      </c>
    </row>
    <row r="474" spans="1:11" x14ac:dyDescent="0.2">
      <c r="A474" s="11" t="s">
        <v>33</v>
      </c>
      <c r="B474" s="20"/>
      <c r="C474" s="11" t="s">
        <v>15</v>
      </c>
      <c r="D474" s="21">
        <v>1057.92</v>
      </c>
      <c r="E474" s="11" t="s">
        <v>15</v>
      </c>
      <c r="F474" s="21">
        <v>1771.72</v>
      </c>
      <c r="G474" s="22" t="s">
        <v>15</v>
      </c>
      <c r="H474" s="21">
        <v>54.8</v>
      </c>
      <c r="I474" s="22" t="s">
        <v>15</v>
      </c>
      <c r="J474" s="23">
        <f t="shared" si="58"/>
        <v>2884.4400000000005</v>
      </c>
      <c r="K474" s="11" t="s">
        <v>15</v>
      </c>
    </row>
    <row r="475" spans="1:11" x14ac:dyDescent="0.2">
      <c r="A475" s="11" t="s">
        <v>34</v>
      </c>
      <c r="B475" s="20"/>
      <c r="C475" s="11" t="s">
        <v>15</v>
      </c>
      <c r="D475" s="21">
        <v>1057.92</v>
      </c>
      <c r="E475" s="11" t="s">
        <v>15</v>
      </c>
      <c r="F475" s="21">
        <v>1771.72</v>
      </c>
      <c r="G475" s="22" t="s">
        <v>15</v>
      </c>
      <c r="H475" s="21">
        <v>0</v>
      </c>
      <c r="I475" s="22" t="s">
        <v>15</v>
      </c>
      <c r="J475" s="23">
        <f t="shared" si="58"/>
        <v>2829.6400000000003</v>
      </c>
      <c r="K475" s="11" t="s">
        <v>15</v>
      </c>
    </row>
    <row r="476" spans="1:11" x14ac:dyDescent="0.2">
      <c r="A476" s="11"/>
      <c r="B476" s="20"/>
      <c r="C476" s="11" t="s">
        <v>15</v>
      </c>
      <c r="D476" s="21"/>
      <c r="E476" s="11" t="s">
        <v>15</v>
      </c>
      <c r="F476" s="21"/>
      <c r="G476" s="22" t="s">
        <v>15</v>
      </c>
      <c r="H476" s="21"/>
      <c r="I476" s="22" t="s">
        <v>15</v>
      </c>
      <c r="J476" s="23">
        <f t="shared" si="58"/>
        <v>0</v>
      </c>
      <c r="K476" s="11" t="s">
        <v>15</v>
      </c>
    </row>
    <row r="477" spans="1:11" x14ac:dyDescent="0.2">
      <c r="A477" s="25"/>
      <c r="B477" s="25" t="s">
        <v>28</v>
      </c>
      <c r="C477" s="26" t="s">
        <v>15</v>
      </c>
      <c r="D477" s="27">
        <f>SUM(D471:D476)</f>
        <v>4232.34</v>
      </c>
      <c r="E477" s="26" t="s">
        <v>15</v>
      </c>
      <c r="F477" s="27">
        <f>SUM(F471:F476)</f>
        <v>19098.23</v>
      </c>
      <c r="G477" s="28" t="s">
        <v>15</v>
      </c>
      <c r="H477" s="27">
        <f>SUM(H471:H476)</f>
        <v>290.79000000000002</v>
      </c>
      <c r="I477" s="28" t="s">
        <v>15</v>
      </c>
      <c r="J477" s="27">
        <f>SUM(D477:I477)</f>
        <v>23621.360000000001</v>
      </c>
      <c r="K477" s="11" t="s">
        <v>15</v>
      </c>
    </row>
    <row r="478" spans="1:11" x14ac:dyDescent="0.2">
      <c r="A478" s="19" t="s">
        <v>94</v>
      </c>
      <c r="B478" s="20">
        <v>95</v>
      </c>
      <c r="C478" s="11" t="s">
        <v>15</v>
      </c>
      <c r="D478" s="29"/>
      <c r="E478" s="11" t="s">
        <v>15</v>
      </c>
      <c r="F478" s="29"/>
      <c r="G478" s="22" t="s">
        <v>15</v>
      </c>
      <c r="H478" s="29"/>
      <c r="I478" s="22" t="s">
        <v>15</v>
      </c>
      <c r="J478" s="23"/>
      <c r="K478" s="11" t="s">
        <v>15</v>
      </c>
    </row>
    <row r="479" spans="1:11" x14ac:dyDescent="0.2">
      <c r="A479" s="11" t="s">
        <v>30</v>
      </c>
      <c r="B479" s="20"/>
      <c r="C479" s="11" t="s">
        <v>15</v>
      </c>
      <c r="D479" s="21"/>
      <c r="E479" s="11" t="s">
        <v>15</v>
      </c>
      <c r="F479" s="21"/>
      <c r="G479" s="22" t="s">
        <v>15</v>
      </c>
      <c r="H479" s="21">
        <v>133.09</v>
      </c>
      <c r="I479" s="22" t="s">
        <v>15</v>
      </c>
      <c r="J479" s="23">
        <f t="shared" ref="J479:J484" si="59">SUM(D479:H479)</f>
        <v>133.09</v>
      </c>
      <c r="K479" s="11" t="s">
        <v>15</v>
      </c>
    </row>
    <row r="480" spans="1:11" x14ac:dyDescent="0.2">
      <c r="A480" s="11" t="s">
        <v>31</v>
      </c>
      <c r="B480" s="20"/>
      <c r="C480" s="11" t="s">
        <v>15</v>
      </c>
      <c r="D480" s="21">
        <v>882.15</v>
      </c>
      <c r="E480" s="11" t="s">
        <v>15</v>
      </c>
      <c r="F480" s="21">
        <v>14447.96</v>
      </c>
      <c r="G480" s="22" t="s">
        <v>15</v>
      </c>
      <c r="H480" s="21">
        <v>95.83</v>
      </c>
      <c r="I480" s="22" t="s">
        <v>15</v>
      </c>
      <c r="J480" s="23">
        <f t="shared" si="59"/>
        <v>15425.939999999999</v>
      </c>
      <c r="K480" s="11" t="s">
        <v>15</v>
      </c>
    </row>
    <row r="481" spans="1:11" x14ac:dyDescent="0.2">
      <c r="A481" s="11" t="s">
        <v>32</v>
      </c>
      <c r="B481" s="20"/>
      <c r="C481" s="11" t="s">
        <v>15</v>
      </c>
      <c r="D481" s="21">
        <v>881.61</v>
      </c>
      <c r="E481" s="11" t="s">
        <v>15</v>
      </c>
      <c r="F481" s="21">
        <v>2406.52</v>
      </c>
      <c r="G481" s="22" t="s">
        <v>15</v>
      </c>
      <c r="H481" s="21">
        <v>108.14</v>
      </c>
      <c r="I481" s="22" t="s">
        <v>15</v>
      </c>
      <c r="J481" s="23">
        <f t="shared" si="59"/>
        <v>3396.27</v>
      </c>
      <c r="K481" s="11" t="s">
        <v>15</v>
      </c>
    </row>
    <row r="482" spans="1:11" x14ac:dyDescent="0.2">
      <c r="A482" s="11" t="s">
        <v>33</v>
      </c>
      <c r="B482" s="20"/>
      <c r="C482" s="11" t="s">
        <v>15</v>
      </c>
      <c r="D482" s="21">
        <v>881.61</v>
      </c>
      <c r="E482" s="11" t="s">
        <v>15</v>
      </c>
      <c r="F482" s="21">
        <v>2406.52</v>
      </c>
      <c r="G482" s="22" t="s">
        <v>15</v>
      </c>
      <c r="H482" s="21">
        <v>108.14</v>
      </c>
      <c r="I482" s="22" t="s">
        <v>15</v>
      </c>
      <c r="J482" s="23">
        <f t="shared" si="59"/>
        <v>3396.27</v>
      </c>
      <c r="K482" s="11" t="s">
        <v>15</v>
      </c>
    </row>
    <row r="483" spans="1:11" x14ac:dyDescent="0.2">
      <c r="A483" s="11" t="s">
        <v>34</v>
      </c>
      <c r="B483" s="20"/>
      <c r="C483" s="11" t="s">
        <v>15</v>
      </c>
      <c r="D483" s="21">
        <v>881.61</v>
      </c>
      <c r="E483" s="11" t="s">
        <v>15</v>
      </c>
      <c r="F483" s="21">
        <v>2406.52</v>
      </c>
      <c r="G483" s="22" t="s">
        <v>15</v>
      </c>
      <c r="H483" s="21">
        <v>0</v>
      </c>
      <c r="I483" s="22" t="s">
        <v>15</v>
      </c>
      <c r="J483" s="23">
        <f t="shared" si="59"/>
        <v>3288.13</v>
      </c>
      <c r="K483" s="11" t="s">
        <v>15</v>
      </c>
    </row>
    <row r="484" spans="1:11" x14ac:dyDescent="0.2">
      <c r="A484" s="11"/>
      <c r="B484" s="20"/>
      <c r="C484" s="11" t="s">
        <v>15</v>
      </c>
      <c r="D484" s="21"/>
      <c r="E484" s="11" t="s">
        <v>15</v>
      </c>
      <c r="F484" s="21"/>
      <c r="G484" s="22" t="s">
        <v>15</v>
      </c>
      <c r="H484" s="21"/>
      <c r="I484" s="22" t="s">
        <v>15</v>
      </c>
      <c r="J484" s="23">
        <f t="shared" si="59"/>
        <v>0</v>
      </c>
      <c r="K484" s="11" t="s">
        <v>15</v>
      </c>
    </row>
    <row r="485" spans="1:11" x14ac:dyDescent="0.2">
      <c r="A485" s="25"/>
      <c r="B485" s="25" t="s">
        <v>28</v>
      </c>
      <c r="C485" s="26" t="s">
        <v>15</v>
      </c>
      <c r="D485" s="27">
        <f>SUM(D479:D484)</f>
        <v>3526.98</v>
      </c>
      <c r="E485" s="26" t="s">
        <v>15</v>
      </c>
      <c r="F485" s="27">
        <f>SUM(F479:F484)</f>
        <v>21667.52</v>
      </c>
      <c r="G485" s="28" t="s">
        <v>15</v>
      </c>
      <c r="H485" s="27">
        <f>SUM(H479:H484)</f>
        <v>445.2</v>
      </c>
      <c r="I485" s="28" t="s">
        <v>15</v>
      </c>
      <c r="J485" s="27">
        <f>SUM(D485:I485)</f>
        <v>25639.7</v>
      </c>
      <c r="K485" s="11" t="s">
        <v>15</v>
      </c>
    </row>
    <row r="486" spans="1:11" x14ac:dyDescent="0.2">
      <c r="A486" s="19" t="s">
        <v>95</v>
      </c>
      <c r="B486" s="20">
        <v>1082</v>
      </c>
      <c r="C486" s="11" t="s">
        <v>15</v>
      </c>
      <c r="D486" s="29"/>
      <c r="E486" s="11" t="s">
        <v>15</v>
      </c>
      <c r="F486" s="29"/>
      <c r="G486" s="22" t="s">
        <v>15</v>
      </c>
      <c r="H486" s="29"/>
      <c r="I486" s="22" t="s">
        <v>15</v>
      </c>
      <c r="J486" s="23"/>
      <c r="K486" s="11" t="s">
        <v>15</v>
      </c>
    </row>
    <row r="487" spans="1:11" x14ac:dyDescent="0.2">
      <c r="A487" s="11" t="s">
        <v>30</v>
      </c>
      <c r="B487" s="20"/>
      <c r="C487" s="11" t="s">
        <v>15</v>
      </c>
      <c r="D487" s="21"/>
      <c r="E487" s="11" t="s">
        <v>15</v>
      </c>
      <c r="F487" s="21"/>
      <c r="G487" s="22" t="s">
        <v>15</v>
      </c>
      <c r="H487" s="21">
        <v>2659.14</v>
      </c>
      <c r="I487" s="22" t="s">
        <v>15</v>
      </c>
      <c r="J487" s="23">
        <f t="shared" ref="J487:J492" si="60">SUM(D487:H487)</f>
        <v>2659.14</v>
      </c>
      <c r="K487" s="11" t="s">
        <v>15</v>
      </c>
    </row>
    <row r="488" spans="1:11" x14ac:dyDescent="0.2">
      <c r="A488" s="11" t="s">
        <v>31</v>
      </c>
      <c r="B488" s="20"/>
      <c r="C488" s="11" t="s">
        <v>15</v>
      </c>
      <c r="D488" s="21">
        <v>10047.26</v>
      </c>
      <c r="E488" s="11" t="s">
        <v>15</v>
      </c>
      <c r="F488" s="21">
        <v>37848.97</v>
      </c>
      <c r="G488" s="22" t="s">
        <v>15</v>
      </c>
      <c r="H488" s="21">
        <v>2389.35</v>
      </c>
      <c r="I488" s="22" t="s">
        <v>15</v>
      </c>
      <c r="J488" s="23">
        <f t="shared" si="60"/>
        <v>50285.58</v>
      </c>
      <c r="K488" s="11" t="s">
        <v>15</v>
      </c>
    </row>
    <row r="489" spans="1:11" x14ac:dyDescent="0.2">
      <c r="A489" s="11" t="s">
        <v>32</v>
      </c>
      <c r="B489" s="20"/>
      <c r="C489" s="11" t="s">
        <v>15</v>
      </c>
      <c r="D489" s="21">
        <v>10040.959999999999</v>
      </c>
      <c r="E489" s="11" t="s">
        <v>15</v>
      </c>
      <c r="F489" s="21">
        <v>22544.2</v>
      </c>
      <c r="G489" s="22" t="s">
        <v>15</v>
      </c>
      <c r="H489" s="21">
        <v>2170.44</v>
      </c>
      <c r="I489" s="22" t="s">
        <v>15</v>
      </c>
      <c r="J489" s="23">
        <f t="shared" si="60"/>
        <v>34755.599999999999</v>
      </c>
      <c r="K489" s="11" t="s">
        <v>15</v>
      </c>
    </row>
    <row r="490" spans="1:11" x14ac:dyDescent="0.2">
      <c r="A490" s="11" t="s">
        <v>33</v>
      </c>
      <c r="B490" s="20"/>
      <c r="C490" s="11" t="s">
        <v>15</v>
      </c>
      <c r="D490" s="21">
        <v>10040.959999999999</v>
      </c>
      <c r="E490" s="11" t="s">
        <v>15</v>
      </c>
      <c r="F490" s="21">
        <v>22544.2</v>
      </c>
      <c r="G490" s="22" t="s">
        <v>15</v>
      </c>
      <c r="H490" s="21">
        <v>2170.44</v>
      </c>
      <c r="I490" s="22" t="s">
        <v>15</v>
      </c>
      <c r="J490" s="23">
        <f t="shared" si="60"/>
        <v>34755.599999999999</v>
      </c>
      <c r="K490" s="11" t="s">
        <v>15</v>
      </c>
    </row>
    <row r="491" spans="1:11" x14ac:dyDescent="0.2">
      <c r="A491" s="11" t="s">
        <v>34</v>
      </c>
      <c r="B491" s="20"/>
      <c r="C491" s="11" t="s">
        <v>15</v>
      </c>
      <c r="D491" s="21">
        <v>10040.959999999999</v>
      </c>
      <c r="E491" s="11" t="s">
        <v>15</v>
      </c>
      <c r="F491" s="21">
        <v>22544.2</v>
      </c>
      <c r="G491" s="22" t="s">
        <v>15</v>
      </c>
      <c r="H491" s="21">
        <v>0</v>
      </c>
      <c r="I491" s="22" t="s">
        <v>15</v>
      </c>
      <c r="J491" s="23">
        <f t="shared" si="60"/>
        <v>32585.16</v>
      </c>
      <c r="K491" s="11" t="s">
        <v>15</v>
      </c>
    </row>
    <row r="492" spans="1:11" x14ac:dyDescent="0.2">
      <c r="A492" s="11"/>
      <c r="B492" s="20"/>
      <c r="C492" s="11" t="s">
        <v>15</v>
      </c>
      <c r="D492" s="21"/>
      <c r="E492" s="11" t="s">
        <v>15</v>
      </c>
      <c r="F492" s="21"/>
      <c r="G492" s="22" t="s">
        <v>15</v>
      </c>
      <c r="H492" s="21"/>
      <c r="I492" s="22" t="s">
        <v>15</v>
      </c>
      <c r="J492" s="23">
        <f t="shared" si="60"/>
        <v>0</v>
      </c>
      <c r="K492" s="11" t="s">
        <v>15</v>
      </c>
    </row>
    <row r="493" spans="1:11" x14ac:dyDescent="0.2">
      <c r="A493" s="25"/>
      <c r="B493" s="25" t="s">
        <v>28</v>
      </c>
      <c r="C493" s="26" t="s">
        <v>15</v>
      </c>
      <c r="D493" s="27">
        <f>SUM(D487:D492)</f>
        <v>40170.14</v>
      </c>
      <c r="E493" s="26" t="s">
        <v>15</v>
      </c>
      <c r="F493" s="27">
        <f>SUM(F487:F492)</f>
        <v>105481.56999999999</v>
      </c>
      <c r="G493" s="28" t="s">
        <v>15</v>
      </c>
      <c r="H493" s="27">
        <f>SUM(H487:H492)</f>
        <v>9389.3700000000008</v>
      </c>
      <c r="I493" s="28" t="s">
        <v>15</v>
      </c>
      <c r="J493" s="27">
        <f>SUM(D493:I493)</f>
        <v>155041.07999999999</v>
      </c>
      <c r="K493" s="11" t="s">
        <v>15</v>
      </c>
    </row>
    <row r="494" spans="1:11" x14ac:dyDescent="0.2">
      <c r="A494" s="19" t="s">
        <v>96</v>
      </c>
      <c r="B494" s="20">
        <v>284</v>
      </c>
      <c r="C494" s="11" t="s">
        <v>15</v>
      </c>
      <c r="D494" s="29"/>
      <c r="E494" s="11" t="s">
        <v>15</v>
      </c>
      <c r="F494" s="29"/>
      <c r="G494" s="22" t="s">
        <v>15</v>
      </c>
      <c r="H494" s="29"/>
      <c r="I494" s="22" t="s">
        <v>15</v>
      </c>
      <c r="J494" s="23"/>
      <c r="K494" s="11" t="s">
        <v>15</v>
      </c>
    </row>
    <row r="495" spans="1:11" x14ac:dyDescent="0.2">
      <c r="A495" s="11" t="s">
        <v>30</v>
      </c>
      <c r="B495" s="20"/>
      <c r="C495" s="11" t="s">
        <v>15</v>
      </c>
      <c r="D495" s="21"/>
      <c r="E495" s="11" t="s">
        <v>15</v>
      </c>
      <c r="F495" s="21"/>
      <c r="G495" s="22" t="s">
        <v>15</v>
      </c>
      <c r="H495" s="21">
        <v>561.57000000000005</v>
      </c>
      <c r="I495" s="22" t="s">
        <v>15</v>
      </c>
      <c r="J495" s="23">
        <f t="shared" ref="J495:J500" si="61">SUM(D495:H495)</f>
        <v>561.57000000000005</v>
      </c>
      <c r="K495" s="11" t="s">
        <v>15</v>
      </c>
    </row>
    <row r="496" spans="1:11" x14ac:dyDescent="0.2">
      <c r="A496" s="11" t="s">
        <v>31</v>
      </c>
      <c r="B496" s="20"/>
      <c r="C496" s="11" t="s">
        <v>15</v>
      </c>
      <c r="D496" s="21">
        <v>2637.17</v>
      </c>
      <c r="E496" s="11" t="s">
        <v>15</v>
      </c>
      <c r="F496" s="21">
        <v>14431.43</v>
      </c>
      <c r="G496" s="22" t="s">
        <v>15</v>
      </c>
      <c r="H496" s="21">
        <v>467.67</v>
      </c>
      <c r="I496" s="22" t="s">
        <v>15</v>
      </c>
      <c r="J496" s="23">
        <f t="shared" si="61"/>
        <v>17536.269999999997</v>
      </c>
      <c r="K496" s="11" t="s">
        <v>15</v>
      </c>
    </row>
    <row r="497" spans="1:11" x14ac:dyDescent="0.2">
      <c r="A497" s="11" t="s">
        <v>32</v>
      </c>
      <c r="B497" s="20"/>
      <c r="C497" s="11" t="s">
        <v>15</v>
      </c>
      <c r="D497" s="21">
        <v>2635.53</v>
      </c>
      <c r="E497" s="11" t="s">
        <v>15</v>
      </c>
      <c r="F497" s="21">
        <v>2347.23</v>
      </c>
      <c r="G497" s="22" t="s">
        <v>15</v>
      </c>
      <c r="H497" s="21">
        <v>322.98</v>
      </c>
      <c r="I497" s="22" t="s">
        <v>15</v>
      </c>
      <c r="J497" s="23">
        <f t="shared" si="61"/>
        <v>5305.74</v>
      </c>
      <c r="K497" s="11" t="s">
        <v>15</v>
      </c>
    </row>
    <row r="498" spans="1:11" x14ac:dyDescent="0.2">
      <c r="A498" s="11" t="s">
        <v>33</v>
      </c>
      <c r="B498" s="20"/>
      <c r="C498" s="11" t="s">
        <v>15</v>
      </c>
      <c r="D498" s="21">
        <v>2635.53</v>
      </c>
      <c r="E498" s="11" t="s">
        <v>15</v>
      </c>
      <c r="F498" s="21">
        <v>2347.23</v>
      </c>
      <c r="G498" s="22" t="s">
        <v>15</v>
      </c>
      <c r="H498" s="21">
        <v>322.98</v>
      </c>
      <c r="I498" s="22" t="s">
        <v>15</v>
      </c>
      <c r="J498" s="23">
        <f t="shared" si="61"/>
        <v>5305.74</v>
      </c>
      <c r="K498" s="11" t="s">
        <v>15</v>
      </c>
    </row>
    <row r="499" spans="1:11" x14ac:dyDescent="0.2">
      <c r="A499" s="11" t="s">
        <v>34</v>
      </c>
      <c r="B499" s="20"/>
      <c r="C499" s="11" t="s">
        <v>15</v>
      </c>
      <c r="D499" s="21">
        <v>2635.53</v>
      </c>
      <c r="E499" s="11" t="s">
        <v>15</v>
      </c>
      <c r="F499" s="21">
        <v>2347.23</v>
      </c>
      <c r="G499" s="22" t="s">
        <v>15</v>
      </c>
      <c r="H499" s="21">
        <v>0</v>
      </c>
      <c r="I499" s="22" t="s">
        <v>15</v>
      </c>
      <c r="J499" s="23">
        <f t="shared" si="61"/>
        <v>4982.76</v>
      </c>
      <c r="K499" s="11" t="s">
        <v>15</v>
      </c>
    </row>
    <row r="500" spans="1:11" x14ac:dyDescent="0.2">
      <c r="A500" s="11"/>
      <c r="B500" s="20"/>
      <c r="C500" s="11" t="s">
        <v>15</v>
      </c>
      <c r="D500" s="21"/>
      <c r="E500" s="11" t="s">
        <v>15</v>
      </c>
      <c r="F500" s="21"/>
      <c r="G500" s="22" t="s">
        <v>15</v>
      </c>
      <c r="H500" s="21"/>
      <c r="I500" s="22" t="s">
        <v>15</v>
      </c>
      <c r="J500" s="23">
        <f t="shared" si="61"/>
        <v>0</v>
      </c>
      <c r="K500" s="11" t="s">
        <v>15</v>
      </c>
    </row>
    <row r="501" spans="1:11" x14ac:dyDescent="0.2">
      <c r="A501" s="25"/>
      <c r="B501" s="25" t="s">
        <v>28</v>
      </c>
      <c r="C501" s="26" t="s">
        <v>15</v>
      </c>
      <c r="D501" s="27">
        <f>SUM(D495:D500)</f>
        <v>10543.760000000002</v>
      </c>
      <c r="E501" s="26" t="s">
        <v>15</v>
      </c>
      <c r="F501" s="27">
        <f>SUM(F495:F500)</f>
        <v>21473.119999999999</v>
      </c>
      <c r="G501" s="28" t="s">
        <v>15</v>
      </c>
      <c r="H501" s="27">
        <f>SUM(H495:H500)</f>
        <v>1675.2</v>
      </c>
      <c r="I501" s="28" t="s">
        <v>15</v>
      </c>
      <c r="J501" s="27">
        <f>SUM(D501:I501)</f>
        <v>33692.080000000002</v>
      </c>
      <c r="K501" s="11" t="s">
        <v>15</v>
      </c>
    </row>
    <row r="502" spans="1:11" x14ac:dyDescent="0.2">
      <c r="A502" s="19" t="s">
        <v>97</v>
      </c>
      <c r="B502" s="20">
        <v>327</v>
      </c>
      <c r="C502" s="11" t="s">
        <v>15</v>
      </c>
      <c r="D502" s="29"/>
      <c r="E502" s="11" t="s">
        <v>15</v>
      </c>
      <c r="F502" s="29"/>
      <c r="G502" s="22" t="s">
        <v>15</v>
      </c>
      <c r="H502" s="29"/>
      <c r="I502" s="22" t="s">
        <v>15</v>
      </c>
      <c r="J502" s="23"/>
      <c r="K502" s="11" t="s">
        <v>15</v>
      </c>
    </row>
    <row r="503" spans="1:11" x14ac:dyDescent="0.2">
      <c r="A503" s="11" t="s">
        <v>30</v>
      </c>
      <c r="B503" s="20"/>
      <c r="C503" s="11" t="s">
        <v>15</v>
      </c>
      <c r="D503" s="21"/>
      <c r="E503" s="11" t="s">
        <v>15</v>
      </c>
      <c r="F503" s="21"/>
      <c r="G503" s="22" t="s">
        <v>15</v>
      </c>
      <c r="H503" s="21">
        <v>345.05</v>
      </c>
      <c r="I503" s="22" t="s">
        <v>15</v>
      </c>
      <c r="J503" s="23">
        <f t="shared" ref="J503:J508" si="62">SUM(D503:H503)</f>
        <v>345.05</v>
      </c>
      <c r="K503" s="11" t="s">
        <v>15</v>
      </c>
    </row>
    <row r="504" spans="1:11" x14ac:dyDescent="0.2">
      <c r="A504" s="11" t="s">
        <v>31</v>
      </c>
      <c r="B504" s="20"/>
      <c r="C504" s="11" t="s">
        <v>15</v>
      </c>
      <c r="D504" s="21">
        <v>3036.46</v>
      </c>
      <c r="E504" s="11" t="s">
        <v>15</v>
      </c>
      <c r="F504" s="21">
        <v>18712.53</v>
      </c>
      <c r="G504" s="22" t="s">
        <v>15</v>
      </c>
      <c r="H504" s="21">
        <v>454.69</v>
      </c>
      <c r="I504" s="22" t="s">
        <v>15</v>
      </c>
      <c r="J504" s="23">
        <f t="shared" si="62"/>
        <v>22203.679999999997</v>
      </c>
      <c r="K504" s="11" t="s">
        <v>15</v>
      </c>
    </row>
    <row r="505" spans="1:11" x14ac:dyDescent="0.2">
      <c r="A505" s="11" t="s">
        <v>32</v>
      </c>
      <c r="B505" s="20"/>
      <c r="C505" s="11" t="s">
        <v>15</v>
      </c>
      <c r="D505" s="21">
        <v>3034.56</v>
      </c>
      <c r="E505" s="11" t="s">
        <v>15</v>
      </c>
      <c r="F505" s="21">
        <v>3677.98</v>
      </c>
      <c r="G505" s="22" t="s">
        <v>15</v>
      </c>
      <c r="H505" s="21">
        <v>268.25</v>
      </c>
      <c r="I505" s="22" t="s">
        <v>15</v>
      </c>
      <c r="J505" s="23">
        <f t="shared" si="62"/>
        <v>6980.79</v>
      </c>
      <c r="K505" s="11" t="s">
        <v>15</v>
      </c>
    </row>
    <row r="506" spans="1:11" x14ac:dyDescent="0.2">
      <c r="A506" s="11" t="s">
        <v>33</v>
      </c>
      <c r="B506" s="20"/>
      <c r="C506" s="11" t="s">
        <v>15</v>
      </c>
      <c r="D506" s="21">
        <v>3034.56</v>
      </c>
      <c r="E506" s="11" t="s">
        <v>15</v>
      </c>
      <c r="F506" s="21">
        <v>3677.98</v>
      </c>
      <c r="G506" s="22" t="s">
        <v>15</v>
      </c>
      <c r="H506" s="21">
        <v>268.25</v>
      </c>
      <c r="I506" s="22" t="s">
        <v>15</v>
      </c>
      <c r="J506" s="23">
        <f t="shared" si="62"/>
        <v>6980.79</v>
      </c>
      <c r="K506" s="11" t="s">
        <v>15</v>
      </c>
    </row>
    <row r="507" spans="1:11" x14ac:dyDescent="0.2">
      <c r="A507" s="11" t="s">
        <v>34</v>
      </c>
      <c r="B507" s="20"/>
      <c r="C507" s="11" t="s">
        <v>15</v>
      </c>
      <c r="D507" s="21">
        <v>3034.56</v>
      </c>
      <c r="E507" s="11" t="s">
        <v>15</v>
      </c>
      <c r="F507" s="21">
        <v>3677.98</v>
      </c>
      <c r="G507" s="22" t="s">
        <v>15</v>
      </c>
      <c r="H507" s="21">
        <v>0</v>
      </c>
      <c r="I507" s="22" t="s">
        <v>15</v>
      </c>
      <c r="J507" s="23">
        <f t="shared" si="62"/>
        <v>6712.54</v>
      </c>
      <c r="K507" s="11" t="s">
        <v>15</v>
      </c>
    </row>
    <row r="508" spans="1:11" x14ac:dyDescent="0.2">
      <c r="A508" s="11"/>
      <c r="B508" s="20"/>
      <c r="C508" s="11" t="s">
        <v>15</v>
      </c>
      <c r="D508" s="21"/>
      <c r="E508" s="11" t="s">
        <v>15</v>
      </c>
      <c r="F508" s="21"/>
      <c r="G508" s="22" t="s">
        <v>15</v>
      </c>
      <c r="H508" s="21"/>
      <c r="I508" s="22" t="s">
        <v>15</v>
      </c>
      <c r="J508" s="23">
        <f t="shared" si="62"/>
        <v>0</v>
      </c>
      <c r="K508" s="11" t="s">
        <v>15</v>
      </c>
    </row>
    <row r="509" spans="1:11" x14ac:dyDescent="0.2">
      <c r="A509" s="25"/>
      <c r="B509" s="25" t="s">
        <v>28</v>
      </c>
      <c r="C509" s="26" t="s">
        <v>15</v>
      </c>
      <c r="D509" s="27">
        <f>SUM(D503:D508)</f>
        <v>12140.14</v>
      </c>
      <c r="E509" s="26" t="s">
        <v>15</v>
      </c>
      <c r="F509" s="27">
        <f>SUM(F503:F508)</f>
        <v>29746.469999999998</v>
      </c>
      <c r="G509" s="28" t="s">
        <v>15</v>
      </c>
      <c r="H509" s="27">
        <f>SUM(H503:H508)</f>
        <v>1336.24</v>
      </c>
      <c r="I509" s="28" t="s">
        <v>15</v>
      </c>
      <c r="J509" s="27">
        <f>SUM(D509:I509)</f>
        <v>43222.85</v>
      </c>
      <c r="K509" s="11" t="s">
        <v>15</v>
      </c>
    </row>
    <row r="510" spans="1:11" x14ac:dyDescent="0.2">
      <c r="A510" s="19" t="s">
        <v>98</v>
      </c>
      <c r="B510" s="20">
        <v>404</v>
      </c>
      <c r="C510" s="11" t="s">
        <v>15</v>
      </c>
      <c r="D510" s="29"/>
      <c r="E510" s="11" t="s">
        <v>15</v>
      </c>
      <c r="F510" s="29"/>
      <c r="G510" s="22" t="s">
        <v>15</v>
      </c>
      <c r="H510" s="29"/>
      <c r="I510" s="22" t="s">
        <v>15</v>
      </c>
      <c r="J510" s="23"/>
      <c r="K510" s="11" t="s">
        <v>15</v>
      </c>
    </row>
    <row r="511" spans="1:11" x14ac:dyDescent="0.2">
      <c r="A511" s="11" t="s">
        <v>30</v>
      </c>
      <c r="B511" s="20"/>
      <c r="C511" s="11" t="s">
        <v>15</v>
      </c>
      <c r="D511" s="21"/>
      <c r="E511" s="11" t="s">
        <v>15</v>
      </c>
      <c r="F511" s="21"/>
      <c r="G511" s="22" t="s">
        <v>15</v>
      </c>
      <c r="H511" s="21">
        <v>598.71</v>
      </c>
      <c r="I511" s="22" t="s">
        <v>15</v>
      </c>
      <c r="J511" s="23">
        <f t="shared" ref="J511:J516" si="63">SUM(D511:H511)</f>
        <v>598.71</v>
      </c>
      <c r="K511" s="11" t="s">
        <v>15</v>
      </c>
    </row>
    <row r="512" spans="1:11" x14ac:dyDescent="0.2">
      <c r="A512" s="11" t="s">
        <v>31</v>
      </c>
      <c r="B512" s="20"/>
      <c r="C512" s="11" t="s">
        <v>15</v>
      </c>
      <c r="D512" s="21">
        <v>3751.47</v>
      </c>
      <c r="E512" s="11" t="s">
        <v>15</v>
      </c>
      <c r="F512" s="21">
        <v>18761.150000000001</v>
      </c>
      <c r="G512" s="22" t="s">
        <v>15</v>
      </c>
      <c r="H512" s="21">
        <v>442.44</v>
      </c>
      <c r="I512" s="22" t="s">
        <v>15</v>
      </c>
      <c r="J512" s="23">
        <f t="shared" si="63"/>
        <v>22955.06</v>
      </c>
      <c r="K512" s="11" t="s">
        <v>15</v>
      </c>
    </row>
    <row r="513" spans="1:11" x14ac:dyDescent="0.2">
      <c r="A513" s="11" t="s">
        <v>32</v>
      </c>
      <c r="B513" s="20"/>
      <c r="C513" s="11" t="s">
        <v>15</v>
      </c>
      <c r="D513" s="21">
        <v>3749.13</v>
      </c>
      <c r="E513" s="11" t="s">
        <v>15</v>
      </c>
      <c r="F513" s="21">
        <v>3776.83</v>
      </c>
      <c r="G513" s="22" t="s">
        <v>15</v>
      </c>
      <c r="H513" s="21">
        <v>373.22</v>
      </c>
      <c r="I513" s="22" t="s">
        <v>15</v>
      </c>
      <c r="J513" s="23">
        <f t="shared" si="63"/>
        <v>7899.18</v>
      </c>
      <c r="K513" s="11" t="s">
        <v>15</v>
      </c>
    </row>
    <row r="514" spans="1:11" x14ac:dyDescent="0.2">
      <c r="A514" s="11" t="s">
        <v>33</v>
      </c>
      <c r="B514" s="20"/>
      <c r="C514" s="11" t="s">
        <v>15</v>
      </c>
      <c r="D514" s="21">
        <v>3749.13</v>
      </c>
      <c r="E514" s="11" t="s">
        <v>15</v>
      </c>
      <c r="F514" s="21">
        <v>3776.83</v>
      </c>
      <c r="G514" s="22" t="s">
        <v>15</v>
      </c>
      <c r="H514" s="21">
        <v>373.22</v>
      </c>
      <c r="I514" s="22" t="s">
        <v>15</v>
      </c>
      <c r="J514" s="23">
        <f t="shared" si="63"/>
        <v>7899.18</v>
      </c>
      <c r="K514" s="11" t="s">
        <v>15</v>
      </c>
    </row>
    <row r="515" spans="1:11" x14ac:dyDescent="0.2">
      <c r="A515" s="11" t="s">
        <v>34</v>
      </c>
      <c r="B515" s="20"/>
      <c r="C515" s="11" t="s">
        <v>15</v>
      </c>
      <c r="D515" s="21">
        <v>3749.13</v>
      </c>
      <c r="E515" s="11" t="s">
        <v>15</v>
      </c>
      <c r="F515" s="21">
        <v>3776.83</v>
      </c>
      <c r="G515" s="22" t="s">
        <v>15</v>
      </c>
      <c r="H515" s="21">
        <v>0</v>
      </c>
      <c r="I515" s="22" t="s">
        <v>15</v>
      </c>
      <c r="J515" s="23">
        <f t="shared" si="63"/>
        <v>7525.96</v>
      </c>
      <c r="K515" s="11" t="s">
        <v>15</v>
      </c>
    </row>
    <row r="516" spans="1:11" x14ac:dyDescent="0.2">
      <c r="A516" s="11"/>
      <c r="B516" s="20"/>
      <c r="C516" s="11" t="s">
        <v>15</v>
      </c>
      <c r="D516" s="21"/>
      <c r="E516" s="11" t="s">
        <v>15</v>
      </c>
      <c r="F516" s="21"/>
      <c r="G516" s="22" t="s">
        <v>15</v>
      </c>
      <c r="H516" s="21"/>
      <c r="I516" s="22" t="s">
        <v>15</v>
      </c>
      <c r="J516" s="23">
        <f t="shared" si="63"/>
        <v>0</v>
      </c>
      <c r="K516" s="11" t="s">
        <v>15</v>
      </c>
    </row>
    <row r="517" spans="1:11" x14ac:dyDescent="0.2">
      <c r="A517" s="25"/>
      <c r="B517" s="25" t="s">
        <v>28</v>
      </c>
      <c r="C517" s="26" t="s">
        <v>15</v>
      </c>
      <c r="D517" s="27">
        <f>SUM(D511:D516)</f>
        <v>14998.86</v>
      </c>
      <c r="E517" s="26" t="s">
        <v>15</v>
      </c>
      <c r="F517" s="27">
        <f>SUM(F511:F516)</f>
        <v>30091.640000000007</v>
      </c>
      <c r="G517" s="28" t="s">
        <v>15</v>
      </c>
      <c r="H517" s="27">
        <f>SUM(H511:H516)</f>
        <v>1787.5900000000001</v>
      </c>
      <c r="I517" s="28" t="s">
        <v>15</v>
      </c>
      <c r="J517" s="27">
        <f>SUM(D517:I517)</f>
        <v>46878.090000000011</v>
      </c>
      <c r="K517" s="11" t="s">
        <v>15</v>
      </c>
    </row>
    <row r="518" spans="1:11" x14ac:dyDescent="0.2">
      <c r="A518" s="19" t="s">
        <v>99</v>
      </c>
      <c r="B518" s="31">
        <v>3463</v>
      </c>
      <c r="C518" s="11" t="s">
        <v>15</v>
      </c>
      <c r="D518" s="29"/>
      <c r="E518" s="11" t="s">
        <v>15</v>
      </c>
      <c r="F518" s="29"/>
      <c r="G518" s="22" t="s">
        <v>15</v>
      </c>
      <c r="H518" s="29"/>
      <c r="I518" s="22" t="s">
        <v>15</v>
      </c>
      <c r="J518" s="23"/>
      <c r="K518" s="11" t="s">
        <v>15</v>
      </c>
    </row>
    <row r="519" spans="1:11" x14ac:dyDescent="0.2">
      <c r="A519" s="11" t="s">
        <v>30</v>
      </c>
      <c r="B519" s="20"/>
      <c r="C519" s="11" t="s">
        <v>15</v>
      </c>
      <c r="D519" s="21"/>
      <c r="E519" s="11" t="s">
        <v>15</v>
      </c>
      <c r="F519" s="21"/>
      <c r="G519" s="22" t="s">
        <v>15</v>
      </c>
      <c r="H519" s="21">
        <v>5132</v>
      </c>
      <c r="I519" s="22" t="s">
        <v>15</v>
      </c>
      <c r="J519" s="23">
        <f t="shared" ref="J519:J524" si="64">SUM(D519:H519)</f>
        <v>5132</v>
      </c>
      <c r="K519" s="11" t="s">
        <v>15</v>
      </c>
    </row>
    <row r="520" spans="1:11" x14ac:dyDescent="0.2">
      <c r="A520" s="11" t="s">
        <v>31</v>
      </c>
      <c r="B520" s="20"/>
      <c r="C520" s="11" t="s">
        <v>15</v>
      </c>
      <c r="D520" s="21">
        <v>32156.81</v>
      </c>
      <c r="E520" s="11" t="s">
        <v>15</v>
      </c>
      <c r="F520" s="21">
        <v>47239.72</v>
      </c>
      <c r="G520" s="22" t="s">
        <v>15</v>
      </c>
      <c r="H520" s="21">
        <v>3792.47</v>
      </c>
      <c r="I520" s="22" t="s">
        <v>15</v>
      </c>
      <c r="J520" s="23">
        <f t="shared" si="64"/>
        <v>83189</v>
      </c>
      <c r="K520" s="11" t="s">
        <v>15</v>
      </c>
    </row>
    <row r="521" spans="1:11" x14ac:dyDescent="0.2">
      <c r="A521" s="11" t="s">
        <v>32</v>
      </c>
      <c r="B521" s="20"/>
      <c r="C521" s="11" t="s">
        <v>15</v>
      </c>
      <c r="D521" s="21">
        <v>32136.67</v>
      </c>
      <c r="E521" s="11" t="s">
        <v>15</v>
      </c>
      <c r="F521" s="21">
        <v>32374.16</v>
      </c>
      <c r="G521" s="22" t="s">
        <v>15</v>
      </c>
      <c r="H521" s="21">
        <v>3199.13</v>
      </c>
      <c r="I521" s="22" t="s">
        <v>15</v>
      </c>
      <c r="J521" s="23">
        <f t="shared" si="64"/>
        <v>67709.960000000006</v>
      </c>
      <c r="K521" s="11" t="s">
        <v>15</v>
      </c>
    </row>
    <row r="522" spans="1:11" x14ac:dyDescent="0.2">
      <c r="A522" s="11" t="s">
        <v>33</v>
      </c>
      <c r="B522" s="20"/>
      <c r="C522" s="11" t="s">
        <v>15</v>
      </c>
      <c r="D522" s="21">
        <v>32136.67</v>
      </c>
      <c r="E522" s="11" t="s">
        <v>15</v>
      </c>
      <c r="F522" s="21">
        <v>32374.16</v>
      </c>
      <c r="G522" s="22" t="s">
        <v>15</v>
      </c>
      <c r="H522" s="21">
        <v>3199.13</v>
      </c>
      <c r="I522" s="22" t="s">
        <v>15</v>
      </c>
      <c r="J522" s="23">
        <f t="shared" si="64"/>
        <v>67709.960000000006</v>
      </c>
      <c r="K522" s="11" t="s">
        <v>15</v>
      </c>
    </row>
    <row r="523" spans="1:11" x14ac:dyDescent="0.2">
      <c r="A523" s="11" t="s">
        <v>34</v>
      </c>
      <c r="B523" s="20"/>
      <c r="C523" s="11"/>
      <c r="D523" s="21">
        <v>32136.67</v>
      </c>
      <c r="E523" s="11" t="s">
        <v>15</v>
      </c>
      <c r="F523" s="21">
        <v>32374.16</v>
      </c>
      <c r="G523" s="22" t="s">
        <v>15</v>
      </c>
      <c r="H523" s="21">
        <v>0</v>
      </c>
      <c r="I523" s="22" t="s">
        <v>15</v>
      </c>
      <c r="J523" s="23">
        <f t="shared" si="64"/>
        <v>64510.83</v>
      </c>
      <c r="K523" s="11" t="s">
        <v>15</v>
      </c>
    </row>
    <row r="524" spans="1:11" x14ac:dyDescent="0.2">
      <c r="A524" s="11"/>
      <c r="B524" s="20"/>
      <c r="C524" s="11" t="s">
        <v>15</v>
      </c>
      <c r="D524" s="21"/>
      <c r="E524" s="11" t="s">
        <v>15</v>
      </c>
      <c r="F524" s="21"/>
      <c r="G524" s="22" t="s">
        <v>15</v>
      </c>
      <c r="H524" s="21"/>
      <c r="I524" s="22" t="s">
        <v>15</v>
      </c>
      <c r="J524" s="23">
        <f t="shared" si="64"/>
        <v>0</v>
      </c>
      <c r="K524" s="11" t="s">
        <v>15</v>
      </c>
    </row>
    <row r="525" spans="1:11" x14ac:dyDescent="0.2">
      <c r="A525" s="25"/>
      <c r="B525" s="25" t="s">
        <v>28</v>
      </c>
      <c r="C525" s="26" t="s">
        <v>15</v>
      </c>
      <c r="D525" s="27">
        <f>SUM(D519:D524)</f>
        <v>128566.81999999999</v>
      </c>
      <c r="E525" s="26" t="s">
        <v>15</v>
      </c>
      <c r="F525" s="27">
        <f>SUM(F519:F524)</f>
        <v>144362.20000000001</v>
      </c>
      <c r="G525" s="28" t="s">
        <v>15</v>
      </c>
      <c r="H525" s="27">
        <f>SUM(H519:H524)</f>
        <v>15322.73</v>
      </c>
      <c r="I525" s="28" t="s">
        <v>15</v>
      </c>
      <c r="J525" s="27">
        <f>SUM(D525:I525)</f>
        <v>288251.75</v>
      </c>
      <c r="K525" s="11" t="s">
        <v>15</v>
      </c>
    </row>
    <row r="526" spans="1:11" x14ac:dyDescent="0.2">
      <c r="A526" s="19" t="s">
        <v>100</v>
      </c>
      <c r="B526" s="20">
        <v>1009</v>
      </c>
      <c r="C526" s="11" t="s">
        <v>15</v>
      </c>
      <c r="D526" s="29"/>
      <c r="E526" s="11" t="s">
        <v>15</v>
      </c>
      <c r="F526" s="29"/>
      <c r="G526" s="22" t="s">
        <v>15</v>
      </c>
      <c r="H526" s="29"/>
      <c r="I526" s="22" t="s">
        <v>15</v>
      </c>
      <c r="J526" s="23"/>
      <c r="K526" s="11" t="s">
        <v>15</v>
      </c>
    </row>
    <row r="527" spans="1:11" x14ac:dyDescent="0.2">
      <c r="A527" s="11" t="s">
        <v>30</v>
      </c>
      <c r="B527" s="20"/>
      <c r="C527" s="11" t="s">
        <v>15</v>
      </c>
      <c r="D527" s="21"/>
      <c r="E527" s="11" t="s">
        <v>15</v>
      </c>
      <c r="F527" s="21"/>
      <c r="G527" s="22" t="s">
        <v>15</v>
      </c>
      <c r="H527" s="21">
        <v>1213.21</v>
      </c>
      <c r="I527" s="22" t="s">
        <v>15</v>
      </c>
      <c r="J527" s="23">
        <f t="shared" ref="J527:J532" si="65">SUM(D527:H527)</f>
        <v>1213.21</v>
      </c>
      <c r="K527" s="11" t="s">
        <v>15</v>
      </c>
    </row>
    <row r="528" spans="1:11" x14ac:dyDescent="0.2">
      <c r="A528" s="11" t="s">
        <v>31</v>
      </c>
      <c r="B528" s="20"/>
      <c r="C528" s="11" t="s">
        <v>15</v>
      </c>
      <c r="D528" s="21">
        <v>9369.4</v>
      </c>
      <c r="E528" s="11" t="s">
        <v>15</v>
      </c>
      <c r="F528" s="21">
        <v>32247.599999999999</v>
      </c>
      <c r="G528" s="22" t="s">
        <v>15</v>
      </c>
      <c r="H528" s="21">
        <v>1273.57</v>
      </c>
      <c r="I528" s="22" t="s">
        <v>15</v>
      </c>
      <c r="J528" s="23">
        <f t="shared" si="65"/>
        <v>42890.57</v>
      </c>
      <c r="K528" s="11" t="s">
        <v>15</v>
      </c>
    </row>
    <row r="529" spans="1:11" x14ac:dyDescent="0.2">
      <c r="A529" s="11" t="s">
        <v>32</v>
      </c>
      <c r="B529" s="20"/>
      <c r="C529" s="11" t="s">
        <v>15</v>
      </c>
      <c r="D529" s="21">
        <v>9363.52</v>
      </c>
      <c r="E529" s="11" t="s">
        <v>15</v>
      </c>
      <c r="F529" s="21">
        <v>17351.560000000001</v>
      </c>
      <c r="G529" s="22" t="s">
        <v>15</v>
      </c>
      <c r="H529" s="21">
        <v>1084.01</v>
      </c>
      <c r="I529" s="22" t="s">
        <v>15</v>
      </c>
      <c r="J529" s="23">
        <f t="shared" si="65"/>
        <v>27799.09</v>
      </c>
      <c r="K529" s="11" t="s">
        <v>15</v>
      </c>
    </row>
    <row r="530" spans="1:11" x14ac:dyDescent="0.2">
      <c r="A530" s="11" t="s">
        <v>33</v>
      </c>
      <c r="B530" s="20"/>
      <c r="C530" s="11" t="s">
        <v>15</v>
      </c>
      <c r="D530" s="21">
        <v>9363.52</v>
      </c>
      <c r="E530" s="11" t="s">
        <v>15</v>
      </c>
      <c r="F530" s="21">
        <v>17351.560000000001</v>
      </c>
      <c r="G530" s="22" t="s">
        <v>15</v>
      </c>
      <c r="H530" s="21">
        <v>1084.01</v>
      </c>
      <c r="I530" s="22" t="s">
        <v>15</v>
      </c>
      <c r="J530" s="23">
        <f t="shared" si="65"/>
        <v>27799.09</v>
      </c>
      <c r="K530" s="11" t="s">
        <v>15</v>
      </c>
    </row>
    <row r="531" spans="1:11" x14ac:dyDescent="0.2">
      <c r="A531" s="11" t="s">
        <v>34</v>
      </c>
      <c r="B531" s="20"/>
      <c r="C531" s="11" t="s">
        <v>15</v>
      </c>
      <c r="D531" s="21">
        <v>9363.52</v>
      </c>
      <c r="E531" s="11" t="s">
        <v>15</v>
      </c>
      <c r="F531" s="21">
        <v>17351.560000000001</v>
      </c>
      <c r="G531" s="22" t="s">
        <v>15</v>
      </c>
      <c r="H531" s="21">
        <v>0</v>
      </c>
      <c r="I531" s="22" t="s">
        <v>15</v>
      </c>
      <c r="J531" s="23">
        <f t="shared" si="65"/>
        <v>26715.08</v>
      </c>
      <c r="K531" s="11" t="s">
        <v>15</v>
      </c>
    </row>
    <row r="532" spans="1:11" x14ac:dyDescent="0.2">
      <c r="A532" s="11"/>
      <c r="B532" s="20"/>
      <c r="C532" s="11" t="s">
        <v>15</v>
      </c>
      <c r="D532" s="21"/>
      <c r="E532" s="11" t="s">
        <v>15</v>
      </c>
      <c r="F532" s="21"/>
      <c r="G532" s="22" t="s">
        <v>15</v>
      </c>
      <c r="H532" s="21"/>
      <c r="I532" s="22" t="s">
        <v>15</v>
      </c>
      <c r="J532" s="23">
        <f t="shared" si="65"/>
        <v>0</v>
      </c>
      <c r="K532" s="11" t="s">
        <v>15</v>
      </c>
    </row>
    <row r="533" spans="1:11" x14ac:dyDescent="0.2">
      <c r="A533" s="26"/>
      <c r="B533" s="25" t="s">
        <v>28</v>
      </c>
      <c r="C533" s="26" t="s">
        <v>15</v>
      </c>
      <c r="D533" s="27">
        <f>SUM(D527:D532)</f>
        <v>37459.96</v>
      </c>
      <c r="E533" s="26" t="s">
        <v>15</v>
      </c>
      <c r="F533" s="27">
        <f>SUM(F527:F532)</f>
        <v>84302.28</v>
      </c>
      <c r="G533" s="28" t="s">
        <v>15</v>
      </c>
      <c r="H533" s="27">
        <f>SUM(H527:H532)</f>
        <v>4654.8</v>
      </c>
      <c r="I533" s="28" t="s">
        <v>15</v>
      </c>
      <c r="J533" s="27">
        <f>SUM(D533:I533)</f>
        <v>126417.04</v>
      </c>
      <c r="K533" s="11" t="s">
        <v>15</v>
      </c>
    </row>
    <row r="534" spans="1:11" x14ac:dyDescent="0.2">
      <c r="A534" s="19" t="s">
        <v>101</v>
      </c>
      <c r="B534" s="20">
        <v>1290</v>
      </c>
      <c r="C534" s="11" t="s">
        <v>15</v>
      </c>
      <c r="D534" s="29"/>
      <c r="E534" s="11" t="s">
        <v>15</v>
      </c>
      <c r="F534" s="29"/>
      <c r="G534" s="22" t="s">
        <v>15</v>
      </c>
      <c r="H534" s="29"/>
      <c r="I534" s="22" t="s">
        <v>15</v>
      </c>
      <c r="J534" s="23"/>
      <c r="K534" s="11" t="s">
        <v>15</v>
      </c>
    </row>
    <row r="535" spans="1:11" x14ac:dyDescent="0.2">
      <c r="A535" s="11" t="s">
        <v>30</v>
      </c>
      <c r="B535" s="20"/>
      <c r="C535" s="11" t="s">
        <v>15</v>
      </c>
      <c r="D535" s="21"/>
      <c r="E535" s="11" t="s">
        <v>15</v>
      </c>
      <c r="F535" s="21"/>
      <c r="G535" s="22" t="s">
        <v>15</v>
      </c>
      <c r="H535" s="21">
        <v>1253.03</v>
      </c>
      <c r="I535" s="22" t="s">
        <v>15</v>
      </c>
      <c r="J535" s="23">
        <f t="shared" ref="J535:J540" si="66">SUM(D535:H535)</f>
        <v>1253.03</v>
      </c>
      <c r="K535" s="11" t="s">
        <v>15</v>
      </c>
    </row>
    <row r="536" spans="1:11" x14ac:dyDescent="0.2">
      <c r="A536" s="11" t="s">
        <v>31</v>
      </c>
      <c r="B536" s="20"/>
      <c r="C536" s="11" t="s">
        <v>15</v>
      </c>
      <c r="D536" s="21">
        <v>11978.71</v>
      </c>
      <c r="E536" s="11" t="s">
        <v>15</v>
      </c>
      <c r="F536" s="21">
        <v>31235.94</v>
      </c>
      <c r="G536" s="22" t="s">
        <v>15</v>
      </c>
      <c r="H536" s="21">
        <v>1072.7</v>
      </c>
      <c r="I536" s="22" t="s">
        <v>15</v>
      </c>
      <c r="J536" s="23">
        <f t="shared" si="66"/>
        <v>44287.349999999991</v>
      </c>
      <c r="K536" s="11" t="s">
        <v>15</v>
      </c>
    </row>
    <row r="537" spans="1:11" x14ac:dyDescent="0.2">
      <c r="A537" s="11" t="s">
        <v>32</v>
      </c>
      <c r="B537" s="20"/>
      <c r="C537" s="11" t="s">
        <v>15</v>
      </c>
      <c r="D537" s="21">
        <v>11971.21</v>
      </c>
      <c r="E537" s="11" t="s">
        <v>15</v>
      </c>
      <c r="F537" s="21">
        <v>16072.4</v>
      </c>
      <c r="G537" s="22" t="s">
        <v>15</v>
      </c>
      <c r="H537" s="21">
        <v>838.78</v>
      </c>
      <c r="I537" s="22" t="s">
        <v>15</v>
      </c>
      <c r="J537" s="23">
        <f t="shared" si="66"/>
        <v>28882.39</v>
      </c>
      <c r="K537" s="11" t="s">
        <v>15</v>
      </c>
    </row>
    <row r="538" spans="1:11" x14ac:dyDescent="0.2">
      <c r="A538" s="11" t="s">
        <v>33</v>
      </c>
      <c r="B538" s="20"/>
      <c r="C538" s="11" t="s">
        <v>15</v>
      </c>
      <c r="D538" s="21">
        <v>11971.21</v>
      </c>
      <c r="E538" s="11" t="s">
        <v>15</v>
      </c>
      <c r="F538" s="21">
        <v>16072.4</v>
      </c>
      <c r="G538" s="22" t="s">
        <v>15</v>
      </c>
      <c r="H538" s="21">
        <v>838.78</v>
      </c>
      <c r="I538" s="22" t="s">
        <v>15</v>
      </c>
      <c r="J538" s="23">
        <f t="shared" si="66"/>
        <v>28882.39</v>
      </c>
      <c r="K538" s="11" t="s">
        <v>15</v>
      </c>
    </row>
    <row r="539" spans="1:11" x14ac:dyDescent="0.2">
      <c r="A539" s="11" t="s">
        <v>34</v>
      </c>
      <c r="B539" s="20"/>
      <c r="C539" s="11" t="s">
        <v>15</v>
      </c>
      <c r="D539" s="21">
        <v>11971.21</v>
      </c>
      <c r="E539" s="11" t="s">
        <v>15</v>
      </c>
      <c r="F539" s="21">
        <v>16072.4</v>
      </c>
      <c r="G539" s="22" t="s">
        <v>15</v>
      </c>
      <c r="H539" s="21">
        <v>0</v>
      </c>
      <c r="I539" s="22" t="s">
        <v>15</v>
      </c>
      <c r="J539" s="23">
        <f t="shared" si="66"/>
        <v>28043.61</v>
      </c>
      <c r="K539" s="11" t="s">
        <v>15</v>
      </c>
    </row>
    <row r="540" spans="1:11" x14ac:dyDescent="0.2">
      <c r="A540" s="11"/>
      <c r="B540" s="20"/>
      <c r="C540" s="11" t="s">
        <v>15</v>
      </c>
      <c r="D540" s="21"/>
      <c r="E540" s="11" t="s">
        <v>15</v>
      </c>
      <c r="F540" s="21"/>
      <c r="G540" s="22" t="s">
        <v>15</v>
      </c>
      <c r="H540" s="21"/>
      <c r="I540" s="22" t="s">
        <v>15</v>
      </c>
      <c r="J540" s="23">
        <f t="shared" si="66"/>
        <v>0</v>
      </c>
      <c r="K540" s="11" t="s">
        <v>15</v>
      </c>
    </row>
    <row r="541" spans="1:11" x14ac:dyDescent="0.2">
      <c r="A541" s="25"/>
      <c r="B541" s="25" t="s">
        <v>28</v>
      </c>
      <c r="C541" s="26" t="s">
        <v>15</v>
      </c>
      <c r="D541" s="27">
        <f>SUM(D535:D540)</f>
        <v>47892.34</v>
      </c>
      <c r="E541" s="26" t="s">
        <v>15</v>
      </c>
      <c r="F541" s="27">
        <f>SUM(F535:F540)</f>
        <v>79453.14</v>
      </c>
      <c r="G541" s="28" t="s">
        <v>15</v>
      </c>
      <c r="H541" s="27">
        <f>SUM(H535:H540)</f>
        <v>4003.29</v>
      </c>
      <c r="I541" s="28" t="s">
        <v>15</v>
      </c>
      <c r="J541" s="27">
        <f>SUM(D541:I541)</f>
        <v>131348.76999999999</v>
      </c>
      <c r="K541" s="11" t="s">
        <v>15</v>
      </c>
    </row>
    <row r="542" spans="1:11" x14ac:dyDescent="0.2">
      <c r="A542" s="30" t="s">
        <v>102</v>
      </c>
      <c r="B542" s="31">
        <v>3533</v>
      </c>
      <c r="C542" s="11" t="s">
        <v>15</v>
      </c>
      <c r="D542" s="21"/>
      <c r="E542" s="11" t="s">
        <v>15</v>
      </c>
      <c r="F542" s="21"/>
      <c r="G542" s="22" t="s">
        <v>15</v>
      </c>
      <c r="H542" s="21"/>
      <c r="I542" s="22" t="s">
        <v>15</v>
      </c>
      <c r="J542" s="23"/>
      <c r="K542" s="11" t="s">
        <v>15</v>
      </c>
    </row>
    <row r="543" spans="1:11" x14ac:dyDescent="0.2">
      <c r="A543" s="11" t="s">
        <v>30</v>
      </c>
      <c r="B543" s="20"/>
      <c r="C543" s="11" t="s">
        <v>15</v>
      </c>
      <c r="D543" s="21"/>
      <c r="E543" s="11" t="s">
        <v>15</v>
      </c>
      <c r="F543" s="21"/>
      <c r="G543" s="22" t="s">
        <v>15</v>
      </c>
      <c r="H543" s="21">
        <v>4757.8599999999997</v>
      </c>
      <c r="I543" s="22" t="s">
        <v>15</v>
      </c>
      <c r="J543" s="23">
        <f t="shared" ref="J543:J548" si="67">SUM(D543:H543)</f>
        <v>4757.8599999999997</v>
      </c>
      <c r="K543" s="11" t="s">
        <v>15</v>
      </c>
    </row>
    <row r="544" spans="1:11" x14ac:dyDescent="0.2">
      <c r="A544" s="11" t="s">
        <v>31</v>
      </c>
      <c r="B544" s="20"/>
      <c r="C544" s="11" t="s">
        <v>15</v>
      </c>
      <c r="D544" s="21">
        <v>32806.82</v>
      </c>
      <c r="E544" s="11" t="s">
        <v>15</v>
      </c>
      <c r="F544" s="21">
        <v>52038.6</v>
      </c>
      <c r="G544" s="22" t="s">
        <v>15</v>
      </c>
      <c r="H544" s="21">
        <v>3379.39</v>
      </c>
      <c r="I544" s="22" t="s">
        <v>15</v>
      </c>
      <c r="J544" s="23">
        <f t="shared" si="67"/>
        <v>88224.81</v>
      </c>
      <c r="K544" s="11" t="s">
        <v>15</v>
      </c>
    </row>
    <row r="545" spans="1:11" x14ac:dyDescent="0.2">
      <c r="A545" s="11" t="s">
        <v>32</v>
      </c>
      <c r="B545" s="20"/>
      <c r="C545" s="11" t="s">
        <v>15</v>
      </c>
      <c r="D545" s="21">
        <v>32786.26</v>
      </c>
      <c r="E545" s="11" t="s">
        <v>15</v>
      </c>
      <c r="F545" s="21">
        <v>37330.65</v>
      </c>
      <c r="G545" s="22" t="s">
        <v>15</v>
      </c>
      <c r="H545" s="21">
        <v>2483.66</v>
      </c>
      <c r="I545" s="22" t="s">
        <v>15</v>
      </c>
      <c r="J545" s="23">
        <f t="shared" si="67"/>
        <v>72600.570000000007</v>
      </c>
      <c r="K545" s="11" t="s">
        <v>15</v>
      </c>
    </row>
    <row r="546" spans="1:11" x14ac:dyDescent="0.2">
      <c r="A546" s="11" t="s">
        <v>33</v>
      </c>
      <c r="B546" s="20"/>
      <c r="C546" s="11" t="s">
        <v>15</v>
      </c>
      <c r="D546" s="21">
        <v>32786.26</v>
      </c>
      <c r="E546" s="11" t="s">
        <v>15</v>
      </c>
      <c r="F546" s="21">
        <v>37330.65</v>
      </c>
      <c r="G546" s="22" t="s">
        <v>15</v>
      </c>
      <c r="H546" s="21">
        <v>2483.66</v>
      </c>
      <c r="I546" s="22" t="s">
        <v>15</v>
      </c>
      <c r="J546" s="23">
        <f t="shared" si="67"/>
        <v>72600.570000000007</v>
      </c>
      <c r="K546" s="11" t="s">
        <v>15</v>
      </c>
    </row>
    <row r="547" spans="1:11" x14ac:dyDescent="0.2">
      <c r="A547" s="11" t="s">
        <v>34</v>
      </c>
      <c r="B547" s="20"/>
      <c r="C547" s="11" t="s">
        <v>15</v>
      </c>
      <c r="D547" s="21">
        <v>32786.26</v>
      </c>
      <c r="E547" s="11" t="s">
        <v>15</v>
      </c>
      <c r="F547" s="21">
        <v>37330.65</v>
      </c>
      <c r="G547" s="22" t="s">
        <v>15</v>
      </c>
      <c r="H547" s="21">
        <v>0</v>
      </c>
      <c r="I547" s="22" t="s">
        <v>15</v>
      </c>
      <c r="J547" s="23">
        <f t="shared" si="67"/>
        <v>70116.91</v>
      </c>
      <c r="K547" s="11" t="s">
        <v>15</v>
      </c>
    </row>
    <row r="548" spans="1:11" x14ac:dyDescent="0.2">
      <c r="A548" s="11"/>
      <c r="B548" s="20"/>
      <c r="C548" s="11" t="s">
        <v>15</v>
      </c>
      <c r="D548" s="21"/>
      <c r="E548" s="11" t="s">
        <v>15</v>
      </c>
      <c r="F548" s="21"/>
      <c r="G548" s="22" t="s">
        <v>15</v>
      </c>
      <c r="H548" s="21"/>
      <c r="I548" s="22" t="s">
        <v>15</v>
      </c>
      <c r="J548" s="23">
        <f t="shared" si="67"/>
        <v>0</v>
      </c>
      <c r="K548" s="11" t="s">
        <v>15</v>
      </c>
    </row>
    <row r="549" spans="1:11" x14ac:dyDescent="0.2">
      <c r="A549" s="25"/>
      <c r="B549" s="25" t="s">
        <v>28</v>
      </c>
      <c r="C549" s="26" t="s">
        <v>15</v>
      </c>
      <c r="D549" s="27">
        <f>SUM(D543:D548)</f>
        <v>131165.6</v>
      </c>
      <c r="E549" s="26" t="s">
        <v>15</v>
      </c>
      <c r="F549" s="27">
        <f>SUM(F543:F548)</f>
        <v>164030.54999999999</v>
      </c>
      <c r="G549" s="28" t="s">
        <v>15</v>
      </c>
      <c r="H549" s="27">
        <f>SUM(H543:H548)</f>
        <v>13104.57</v>
      </c>
      <c r="I549" s="28" t="s">
        <v>15</v>
      </c>
      <c r="J549" s="27">
        <f>SUM(D549:I549)</f>
        <v>308300.72000000003</v>
      </c>
      <c r="K549" s="11" t="s">
        <v>15</v>
      </c>
    </row>
    <row r="550" spans="1:11" x14ac:dyDescent="0.2">
      <c r="A550" s="19" t="s">
        <v>103</v>
      </c>
      <c r="B550" s="20">
        <v>96</v>
      </c>
      <c r="C550" s="11" t="s">
        <v>15</v>
      </c>
      <c r="D550" s="21"/>
      <c r="E550" s="11" t="s">
        <v>15</v>
      </c>
      <c r="F550" s="21"/>
      <c r="G550" s="22" t="s">
        <v>15</v>
      </c>
      <c r="H550" s="21"/>
      <c r="I550" s="22" t="s">
        <v>15</v>
      </c>
      <c r="J550" s="23"/>
      <c r="K550" s="11" t="s">
        <v>15</v>
      </c>
    </row>
    <row r="551" spans="1:11" x14ac:dyDescent="0.2">
      <c r="A551" s="11" t="s">
        <v>30</v>
      </c>
      <c r="B551" s="20"/>
      <c r="C551" s="11" t="s">
        <v>15</v>
      </c>
      <c r="D551" s="21"/>
      <c r="E551" s="11" t="s">
        <v>15</v>
      </c>
      <c r="F551" s="21"/>
      <c r="G551" s="22" t="s">
        <v>15</v>
      </c>
      <c r="H551" s="21">
        <v>117.5</v>
      </c>
      <c r="I551" s="22" t="s">
        <v>15</v>
      </c>
      <c r="J551" s="23">
        <f t="shared" ref="J551:J556" si="68">SUM(D551:H551)</f>
        <v>117.5</v>
      </c>
      <c r="K551" s="11" t="s">
        <v>15</v>
      </c>
    </row>
    <row r="552" spans="1:11" x14ac:dyDescent="0.2">
      <c r="A552" s="11" t="s">
        <v>31</v>
      </c>
      <c r="B552" s="20"/>
      <c r="C552" s="11" t="s">
        <v>15</v>
      </c>
      <c r="D552" s="21">
        <v>891.44</v>
      </c>
      <c r="E552" s="11" t="s">
        <v>15</v>
      </c>
      <c r="F552" s="21">
        <v>13586.84</v>
      </c>
      <c r="G552" s="22" t="s">
        <v>15</v>
      </c>
      <c r="H552" s="21">
        <v>106.87</v>
      </c>
      <c r="I552" s="22" t="s">
        <v>15</v>
      </c>
      <c r="J552" s="23">
        <f t="shared" si="68"/>
        <v>14585.150000000001</v>
      </c>
      <c r="K552" s="11" t="s">
        <v>15</v>
      </c>
    </row>
    <row r="553" spans="1:11" x14ac:dyDescent="0.2">
      <c r="A553" s="11" t="s">
        <v>32</v>
      </c>
      <c r="B553" s="20"/>
      <c r="C553" s="11" t="s">
        <v>15</v>
      </c>
      <c r="D553" s="21">
        <v>890.88</v>
      </c>
      <c r="E553" s="11" t="s">
        <v>15</v>
      </c>
      <c r="F553" s="21">
        <v>1609.4</v>
      </c>
      <c r="G553" s="22" t="s">
        <v>15</v>
      </c>
      <c r="H553" s="21">
        <v>78.930000000000007</v>
      </c>
      <c r="I553" s="22" t="s">
        <v>15</v>
      </c>
      <c r="J553" s="23">
        <f t="shared" si="68"/>
        <v>2579.21</v>
      </c>
      <c r="K553" s="11" t="s">
        <v>15</v>
      </c>
    </row>
    <row r="554" spans="1:11" x14ac:dyDescent="0.2">
      <c r="A554" s="11" t="s">
        <v>33</v>
      </c>
      <c r="B554" s="20"/>
      <c r="C554" s="11" t="s">
        <v>15</v>
      </c>
      <c r="D554" s="21">
        <v>890.88</v>
      </c>
      <c r="E554" s="11" t="s">
        <v>15</v>
      </c>
      <c r="F554" s="21">
        <v>1609.4</v>
      </c>
      <c r="G554" s="22" t="s">
        <v>15</v>
      </c>
      <c r="H554" s="21">
        <v>78.930000000000007</v>
      </c>
      <c r="I554" s="22" t="s">
        <v>15</v>
      </c>
      <c r="J554" s="23">
        <f t="shared" si="68"/>
        <v>2579.21</v>
      </c>
      <c r="K554" s="11" t="s">
        <v>15</v>
      </c>
    </row>
    <row r="555" spans="1:11" x14ac:dyDescent="0.2">
      <c r="A555" s="11" t="s">
        <v>34</v>
      </c>
      <c r="B555" s="20"/>
      <c r="C555" s="11" t="s">
        <v>15</v>
      </c>
      <c r="D555" s="21">
        <v>890.88</v>
      </c>
      <c r="E555" s="11" t="s">
        <v>15</v>
      </c>
      <c r="F555" s="21">
        <v>1609.4</v>
      </c>
      <c r="G555" s="22" t="s">
        <v>15</v>
      </c>
      <c r="H555" s="21">
        <v>0</v>
      </c>
      <c r="I555" s="22" t="s">
        <v>15</v>
      </c>
      <c r="J555" s="23">
        <f t="shared" si="68"/>
        <v>2500.2800000000002</v>
      </c>
      <c r="K555" s="11" t="s">
        <v>15</v>
      </c>
    </row>
    <row r="556" spans="1:11" x14ac:dyDescent="0.2">
      <c r="A556" s="11"/>
      <c r="B556" s="20"/>
      <c r="C556" s="11" t="s">
        <v>15</v>
      </c>
      <c r="D556" s="21"/>
      <c r="E556" s="11" t="s">
        <v>15</v>
      </c>
      <c r="F556" s="21"/>
      <c r="G556" s="22" t="s">
        <v>15</v>
      </c>
      <c r="H556" s="21"/>
      <c r="I556" s="22" t="s">
        <v>15</v>
      </c>
      <c r="J556" s="23">
        <f t="shared" si="68"/>
        <v>0</v>
      </c>
      <c r="K556" s="11" t="s">
        <v>15</v>
      </c>
    </row>
    <row r="557" spans="1:11" x14ac:dyDescent="0.2">
      <c r="A557" s="25"/>
      <c r="B557" s="25" t="s">
        <v>28</v>
      </c>
      <c r="C557" s="26" t="s">
        <v>15</v>
      </c>
      <c r="D557" s="27">
        <f>SUM(D551:D556)</f>
        <v>3564.0800000000004</v>
      </c>
      <c r="E557" s="26" t="s">
        <v>15</v>
      </c>
      <c r="F557" s="27">
        <f>SUM(F551:F556)</f>
        <v>18415.04</v>
      </c>
      <c r="G557" s="28" t="s">
        <v>15</v>
      </c>
      <c r="H557" s="27">
        <f>SUM(H551:H556)</f>
        <v>382.23</v>
      </c>
      <c r="I557" s="28" t="s">
        <v>15</v>
      </c>
      <c r="J557" s="27">
        <f>SUM(D557:I557)</f>
        <v>22361.350000000002</v>
      </c>
      <c r="K557" s="11" t="s">
        <v>15</v>
      </c>
    </row>
    <row r="558" spans="1:11" x14ac:dyDescent="0.2">
      <c r="A558" s="19" t="s">
        <v>104</v>
      </c>
      <c r="B558" s="20">
        <v>233</v>
      </c>
      <c r="C558" s="11" t="s">
        <v>15</v>
      </c>
      <c r="D558" s="21"/>
      <c r="E558" s="11" t="s">
        <v>15</v>
      </c>
      <c r="F558" s="21"/>
      <c r="G558" s="22" t="s">
        <v>15</v>
      </c>
      <c r="H558" s="21"/>
      <c r="I558" s="22" t="s">
        <v>15</v>
      </c>
      <c r="J558" s="23"/>
      <c r="K558" s="11" t="s">
        <v>15</v>
      </c>
    </row>
    <row r="559" spans="1:11" x14ac:dyDescent="0.2">
      <c r="A559" s="11" t="s">
        <v>30</v>
      </c>
      <c r="B559" s="20"/>
      <c r="C559" s="11" t="s">
        <v>15</v>
      </c>
      <c r="D559" s="21"/>
      <c r="E559" s="11" t="s">
        <v>15</v>
      </c>
      <c r="F559" s="21"/>
      <c r="G559" s="22" t="s">
        <v>15</v>
      </c>
      <c r="H559" s="21">
        <v>216.44</v>
      </c>
      <c r="I559" s="22" t="s">
        <v>15</v>
      </c>
      <c r="J559" s="23">
        <f t="shared" ref="J559:J564" si="69">SUM(D559:H559)</f>
        <v>216.44</v>
      </c>
      <c r="K559" s="11" t="s">
        <v>15</v>
      </c>
    </row>
    <row r="560" spans="1:11" x14ac:dyDescent="0.2">
      <c r="A560" s="11" t="s">
        <v>31</v>
      </c>
      <c r="B560" s="20"/>
      <c r="C560" s="11" t="s">
        <v>15</v>
      </c>
      <c r="D560" s="21">
        <v>2163.6</v>
      </c>
      <c r="E560" s="11" t="s">
        <v>15</v>
      </c>
      <c r="F560" s="21">
        <v>15562.23</v>
      </c>
      <c r="G560" s="22" t="s">
        <v>15</v>
      </c>
      <c r="H560" s="21">
        <v>187.24</v>
      </c>
      <c r="I560" s="22" t="s">
        <v>15</v>
      </c>
      <c r="J560" s="23">
        <f t="shared" si="69"/>
        <v>17913.07</v>
      </c>
      <c r="K560" s="11" t="s">
        <v>15</v>
      </c>
    </row>
    <row r="561" spans="1:11" x14ac:dyDescent="0.2">
      <c r="A561" s="11" t="s">
        <v>32</v>
      </c>
      <c r="B561" s="20"/>
      <c r="C561" s="11" t="s">
        <v>15</v>
      </c>
      <c r="D561" s="21">
        <v>2162.2399999999998</v>
      </c>
      <c r="E561" s="11" t="s">
        <v>15</v>
      </c>
      <c r="F561" s="21">
        <v>3471.37</v>
      </c>
      <c r="G561" s="22" t="s">
        <v>15</v>
      </c>
      <c r="H561" s="21">
        <v>137.31</v>
      </c>
      <c r="I561" s="22" t="s">
        <v>15</v>
      </c>
      <c r="J561" s="23">
        <f t="shared" si="69"/>
        <v>5770.92</v>
      </c>
      <c r="K561" s="11" t="s">
        <v>15</v>
      </c>
    </row>
    <row r="562" spans="1:11" x14ac:dyDescent="0.2">
      <c r="A562" s="11" t="s">
        <v>33</v>
      </c>
      <c r="B562" s="20"/>
      <c r="C562" s="11" t="s">
        <v>15</v>
      </c>
      <c r="D562" s="21">
        <v>2162.2399999999998</v>
      </c>
      <c r="E562" s="11" t="s">
        <v>15</v>
      </c>
      <c r="F562" s="21">
        <v>3471.37</v>
      </c>
      <c r="G562" s="22" t="s">
        <v>15</v>
      </c>
      <c r="H562" s="21">
        <v>137.31</v>
      </c>
      <c r="I562" s="22" t="s">
        <v>15</v>
      </c>
      <c r="J562" s="23">
        <f t="shared" si="69"/>
        <v>5770.92</v>
      </c>
      <c r="K562" s="11" t="s">
        <v>15</v>
      </c>
    </row>
    <row r="563" spans="1:11" x14ac:dyDescent="0.2">
      <c r="A563" s="11" t="s">
        <v>34</v>
      </c>
      <c r="B563" s="20"/>
      <c r="C563" s="11" t="s">
        <v>15</v>
      </c>
      <c r="D563" s="21">
        <v>2162.2399999999998</v>
      </c>
      <c r="E563" s="11" t="s">
        <v>15</v>
      </c>
      <c r="F563" s="21">
        <v>3471.37</v>
      </c>
      <c r="G563" s="22" t="s">
        <v>15</v>
      </c>
      <c r="H563" s="21">
        <v>0</v>
      </c>
      <c r="I563" s="22" t="s">
        <v>15</v>
      </c>
      <c r="J563" s="23">
        <f t="shared" si="69"/>
        <v>5633.61</v>
      </c>
      <c r="K563" s="11" t="s">
        <v>15</v>
      </c>
    </row>
    <row r="564" spans="1:11" x14ac:dyDescent="0.2">
      <c r="A564" s="11"/>
      <c r="B564" s="20"/>
      <c r="C564" s="11" t="s">
        <v>15</v>
      </c>
      <c r="D564" s="21"/>
      <c r="E564" s="11" t="s">
        <v>15</v>
      </c>
      <c r="F564" s="21"/>
      <c r="G564" s="22" t="s">
        <v>15</v>
      </c>
      <c r="H564" s="21"/>
      <c r="I564" s="22" t="s">
        <v>15</v>
      </c>
      <c r="J564" s="23">
        <f t="shared" si="69"/>
        <v>0</v>
      </c>
      <c r="K564" s="11" t="s">
        <v>15</v>
      </c>
    </row>
    <row r="565" spans="1:11" x14ac:dyDescent="0.2">
      <c r="A565" s="25"/>
      <c r="B565" s="25" t="s">
        <v>28</v>
      </c>
      <c r="C565" s="26" t="s">
        <v>15</v>
      </c>
      <c r="D565" s="27">
        <f>SUM(D559:D564)</f>
        <v>8650.32</v>
      </c>
      <c r="E565" s="26" t="s">
        <v>15</v>
      </c>
      <c r="F565" s="27">
        <f>SUM(F559:F564)</f>
        <v>25976.339999999997</v>
      </c>
      <c r="G565" s="28" t="s">
        <v>15</v>
      </c>
      <c r="H565" s="27">
        <f>SUM(H559:H564)</f>
        <v>678.3</v>
      </c>
      <c r="I565" s="28" t="s">
        <v>15</v>
      </c>
      <c r="J565" s="27">
        <f>SUM(D565:I565)</f>
        <v>35304.959999999999</v>
      </c>
      <c r="K565" s="11" t="s">
        <v>15</v>
      </c>
    </row>
    <row r="566" spans="1:11" x14ac:dyDescent="0.2">
      <c r="A566" s="19" t="s">
        <v>105</v>
      </c>
      <c r="B566" s="20">
        <v>1129</v>
      </c>
      <c r="C566" s="11" t="s">
        <v>15</v>
      </c>
      <c r="D566" s="21"/>
      <c r="E566" s="11" t="s">
        <v>15</v>
      </c>
      <c r="F566" s="21"/>
      <c r="G566" s="22" t="s">
        <v>15</v>
      </c>
      <c r="H566" s="21"/>
      <c r="I566" s="22" t="s">
        <v>15</v>
      </c>
      <c r="J566" s="23"/>
      <c r="K566" s="11" t="s">
        <v>15</v>
      </c>
    </row>
    <row r="567" spans="1:11" x14ac:dyDescent="0.2">
      <c r="A567" s="11" t="s">
        <v>30</v>
      </c>
      <c r="B567" s="20"/>
      <c r="C567" s="11" t="s">
        <v>15</v>
      </c>
      <c r="D567" s="21"/>
      <c r="E567" s="11" t="s">
        <v>15</v>
      </c>
      <c r="F567" s="21"/>
      <c r="G567" s="22" t="s">
        <v>15</v>
      </c>
      <c r="H567" s="21">
        <v>1682.24</v>
      </c>
      <c r="I567" s="22" t="s">
        <v>15</v>
      </c>
      <c r="J567" s="23">
        <f t="shared" ref="J567:J572" si="70">SUM(D567:H567)</f>
        <v>1682.24</v>
      </c>
      <c r="K567" s="11" t="s">
        <v>15</v>
      </c>
    </row>
    <row r="568" spans="1:11" x14ac:dyDescent="0.2">
      <c r="A568" s="11" t="s">
        <v>31</v>
      </c>
      <c r="B568" s="20"/>
      <c r="C568" s="11" t="s">
        <v>15</v>
      </c>
      <c r="D568" s="21">
        <v>10483.700000000001</v>
      </c>
      <c r="E568" s="11" t="s">
        <v>15</v>
      </c>
      <c r="F568" s="21">
        <v>27491.37</v>
      </c>
      <c r="G568" s="22" t="s">
        <v>15</v>
      </c>
      <c r="H568" s="21">
        <v>1377.26</v>
      </c>
      <c r="I568" s="22" t="s">
        <v>15</v>
      </c>
      <c r="J568" s="23">
        <f t="shared" si="70"/>
        <v>39352.33</v>
      </c>
      <c r="K568" s="11" t="s">
        <v>15</v>
      </c>
    </row>
    <row r="569" spans="1:11" x14ac:dyDescent="0.2">
      <c r="A569" s="11" t="s">
        <v>32</v>
      </c>
      <c r="B569" s="20"/>
      <c r="C569" s="11" t="s">
        <v>15</v>
      </c>
      <c r="D569" s="21">
        <v>10477.120000000001</v>
      </c>
      <c r="E569" s="11" t="s">
        <v>15</v>
      </c>
      <c r="F569" s="21">
        <v>12535.21</v>
      </c>
      <c r="G569" s="22" t="s">
        <v>15</v>
      </c>
      <c r="H569" s="21">
        <v>1225.47</v>
      </c>
      <c r="I569" s="22" t="s">
        <v>15</v>
      </c>
      <c r="J569" s="23">
        <f t="shared" si="70"/>
        <v>24237.800000000003</v>
      </c>
      <c r="K569" s="11" t="s">
        <v>15</v>
      </c>
    </row>
    <row r="570" spans="1:11" x14ac:dyDescent="0.2">
      <c r="A570" s="11" t="s">
        <v>33</v>
      </c>
      <c r="B570" s="20"/>
      <c r="C570" s="11" t="s">
        <v>15</v>
      </c>
      <c r="D570" s="21">
        <v>10477.120000000001</v>
      </c>
      <c r="E570" s="11" t="s">
        <v>15</v>
      </c>
      <c r="F570" s="21">
        <v>12535.21</v>
      </c>
      <c r="G570" s="22" t="s">
        <v>15</v>
      </c>
      <c r="H570" s="21">
        <v>1225.47</v>
      </c>
      <c r="I570" s="22" t="s">
        <v>15</v>
      </c>
      <c r="J570" s="23">
        <f t="shared" si="70"/>
        <v>24237.800000000003</v>
      </c>
      <c r="K570" s="11" t="s">
        <v>15</v>
      </c>
    </row>
    <row r="571" spans="1:11" x14ac:dyDescent="0.2">
      <c r="A571" s="11" t="s">
        <v>34</v>
      </c>
      <c r="B571" s="20"/>
      <c r="C571" s="11" t="s">
        <v>15</v>
      </c>
      <c r="D571" s="21">
        <v>10477.120000000001</v>
      </c>
      <c r="E571" s="11" t="s">
        <v>15</v>
      </c>
      <c r="F571" s="21">
        <v>12535.21</v>
      </c>
      <c r="G571" s="22" t="s">
        <v>15</v>
      </c>
      <c r="H571" s="21">
        <v>0</v>
      </c>
      <c r="I571" s="22" t="s">
        <v>15</v>
      </c>
      <c r="J571" s="23">
        <f t="shared" si="70"/>
        <v>23012.33</v>
      </c>
      <c r="K571" s="11" t="s">
        <v>15</v>
      </c>
    </row>
    <row r="572" spans="1:11" x14ac:dyDescent="0.2">
      <c r="A572" s="11"/>
      <c r="B572" s="20"/>
      <c r="C572" s="11" t="s">
        <v>15</v>
      </c>
      <c r="D572" s="21"/>
      <c r="E572" s="11" t="s">
        <v>15</v>
      </c>
      <c r="F572" s="21"/>
      <c r="G572" s="22" t="s">
        <v>15</v>
      </c>
      <c r="H572" s="21"/>
      <c r="I572" s="22" t="s">
        <v>15</v>
      </c>
      <c r="J572" s="23">
        <f t="shared" si="70"/>
        <v>0</v>
      </c>
      <c r="K572" s="11" t="s">
        <v>15</v>
      </c>
    </row>
    <row r="573" spans="1:11" x14ac:dyDescent="0.2">
      <c r="A573" s="25"/>
      <c r="B573" s="25" t="s">
        <v>28</v>
      </c>
      <c r="C573" s="26" t="s">
        <v>15</v>
      </c>
      <c r="D573" s="27">
        <f>SUM(D567:D572)</f>
        <v>41915.060000000005</v>
      </c>
      <c r="E573" s="26" t="s">
        <v>15</v>
      </c>
      <c r="F573" s="27">
        <f>SUM(F567:F572)</f>
        <v>65097</v>
      </c>
      <c r="G573" s="28" t="s">
        <v>15</v>
      </c>
      <c r="H573" s="27">
        <f>SUM(H567:H572)</f>
        <v>5510.4400000000005</v>
      </c>
      <c r="I573" s="28" t="s">
        <v>15</v>
      </c>
      <c r="J573" s="27">
        <f>SUM(D573:I573)</f>
        <v>112522.5</v>
      </c>
      <c r="K573" s="11" t="s">
        <v>15</v>
      </c>
    </row>
    <row r="574" spans="1:11" x14ac:dyDescent="0.2">
      <c r="A574" s="19" t="s">
        <v>106</v>
      </c>
      <c r="B574" s="20">
        <v>490</v>
      </c>
      <c r="C574" s="11" t="s">
        <v>15</v>
      </c>
      <c r="D574" s="21"/>
      <c r="E574" s="11" t="s">
        <v>15</v>
      </c>
      <c r="F574" s="21"/>
      <c r="G574" s="22" t="s">
        <v>15</v>
      </c>
      <c r="H574" s="21"/>
      <c r="I574" s="22" t="s">
        <v>15</v>
      </c>
      <c r="J574" s="23"/>
      <c r="K574" s="11" t="s">
        <v>15</v>
      </c>
    </row>
    <row r="575" spans="1:11" x14ac:dyDescent="0.2">
      <c r="A575" s="11" t="s">
        <v>30</v>
      </c>
      <c r="B575" s="20"/>
      <c r="C575" s="11" t="s">
        <v>15</v>
      </c>
      <c r="D575" s="21"/>
      <c r="E575" s="11" t="s">
        <v>15</v>
      </c>
      <c r="F575" s="21"/>
      <c r="G575" s="22" t="s">
        <v>15</v>
      </c>
      <c r="H575" s="21">
        <v>589.16999999999996</v>
      </c>
      <c r="I575" s="22" t="s">
        <v>15</v>
      </c>
      <c r="J575" s="23">
        <f t="shared" ref="J575:J580" si="71">SUM(D575:H575)</f>
        <v>589.16999999999996</v>
      </c>
      <c r="K575" s="11" t="s">
        <v>15</v>
      </c>
    </row>
    <row r="576" spans="1:11" x14ac:dyDescent="0.2">
      <c r="A576" s="11" t="s">
        <v>31</v>
      </c>
      <c r="B576" s="20"/>
      <c r="C576" s="11" t="s">
        <v>15</v>
      </c>
      <c r="D576" s="21">
        <v>4550.05</v>
      </c>
      <c r="E576" s="11" t="s">
        <v>15</v>
      </c>
      <c r="F576" s="21">
        <v>23375.94</v>
      </c>
      <c r="G576" s="22" t="s">
        <v>15</v>
      </c>
      <c r="H576" s="21">
        <v>618.48</v>
      </c>
      <c r="I576" s="22" t="s">
        <v>15</v>
      </c>
      <c r="J576" s="23">
        <f t="shared" si="71"/>
        <v>28544.469999999998</v>
      </c>
      <c r="K576" s="11" t="s">
        <v>15</v>
      </c>
    </row>
    <row r="577" spans="1:11" x14ac:dyDescent="0.2">
      <c r="A577" s="11" t="s">
        <v>32</v>
      </c>
      <c r="B577" s="20"/>
      <c r="C577" s="11" t="s">
        <v>15</v>
      </c>
      <c r="D577" s="21">
        <v>4547.21</v>
      </c>
      <c r="E577" s="11" t="s">
        <v>15</v>
      </c>
      <c r="F577" s="21">
        <v>8426.43</v>
      </c>
      <c r="G577" s="22" t="s">
        <v>15</v>
      </c>
      <c r="H577" s="21">
        <v>526.42999999999995</v>
      </c>
      <c r="I577" s="22" t="s">
        <v>15</v>
      </c>
      <c r="J577" s="23">
        <f t="shared" si="71"/>
        <v>13500.07</v>
      </c>
      <c r="K577" s="11" t="s">
        <v>15</v>
      </c>
    </row>
    <row r="578" spans="1:11" x14ac:dyDescent="0.2">
      <c r="A578" s="11" t="s">
        <v>33</v>
      </c>
      <c r="B578" s="20"/>
      <c r="C578" s="11" t="s">
        <v>15</v>
      </c>
      <c r="D578" s="21">
        <v>4547.21</v>
      </c>
      <c r="E578" s="11" t="s">
        <v>15</v>
      </c>
      <c r="F578" s="21">
        <v>8426.43</v>
      </c>
      <c r="G578" s="22" t="s">
        <v>15</v>
      </c>
      <c r="H578" s="21">
        <v>526.42999999999995</v>
      </c>
      <c r="I578" s="22" t="s">
        <v>15</v>
      </c>
      <c r="J578" s="23">
        <f t="shared" si="71"/>
        <v>13500.07</v>
      </c>
      <c r="K578" s="11" t="s">
        <v>15</v>
      </c>
    </row>
    <row r="579" spans="1:11" x14ac:dyDescent="0.2">
      <c r="A579" s="11" t="s">
        <v>34</v>
      </c>
      <c r="B579" s="20"/>
      <c r="C579" s="11" t="s">
        <v>15</v>
      </c>
      <c r="D579" s="21">
        <v>4547.21</v>
      </c>
      <c r="E579" s="11" t="s">
        <v>15</v>
      </c>
      <c r="F579" s="21">
        <v>8426.43</v>
      </c>
      <c r="G579" s="22" t="s">
        <v>15</v>
      </c>
      <c r="H579" s="21">
        <v>0</v>
      </c>
      <c r="I579" s="22" t="s">
        <v>15</v>
      </c>
      <c r="J579" s="23">
        <f t="shared" si="71"/>
        <v>12973.64</v>
      </c>
      <c r="K579" s="11" t="s">
        <v>15</v>
      </c>
    </row>
    <row r="580" spans="1:11" x14ac:dyDescent="0.2">
      <c r="A580" s="11"/>
      <c r="B580" s="20"/>
      <c r="C580" s="11" t="s">
        <v>15</v>
      </c>
      <c r="D580" s="21"/>
      <c r="E580" s="11" t="s">
        <v>15</v>
      </c>
      <c r="F580" s="21"/>
      <c r="G580" s="22" t="s">
        <v>15</v>
      </c>
      <c r="H580" s="21"/>
      <c r="I580" s="22" t="s">
        <v>15</v>
      </c>
      <c r="J580" s="23">
        <f t="shared" si="71"/>
        <v>0</v>
      </c>
      <c r="K580" s="11" t="s">
        <v>15</v>
      </c>
    </row>
    <row r="581" spans="1:11" x14ac:dyDescent="0.2">
      <c r="A581" s="25"/>
      <c r="B581" s="25" t="s">
        <v>28</v>
      </c>
      <c r="C581" s="26" t="s">
        <v>15</v>
      </c>
      <c r="D581" s="27">
        <f>SUM(D575:D580)</f>
        <v>18191.68</v>
      </c>
      <c r="E581" s="26" t="s">
        <v>15</v>
      </c>
      <c r="F581" s="27">
        <f>SUM(F575:F580)</f>
        <v>48655.23</v>
      </c>
      <c r="G581" s="28" t="s">
        <v>15</v>
      </c>
      <c r="H581" s="27">
        <f>SUM(H575:H580)</f>
        <v>2260.5099999999998</v>
      </c>
      <c r="I581" s="28" t="s">
        <v>15</v>
      </c>
      <c r="J581" s="27">
        <f>SUM(D581:I581)</f>
        <v>69107.42</v>
      </c>
      <c r="K581" s="11" t="s">
        <v>15</v>
      </c>
    </row>
    <row r="582" spans="1:11" x14ac:dyDescent="0.2">
      <c r="A582" s="19" t="s">
        <v>107</v>
      </c>
      <c r="B582" s="20">
        <v>2026</v>
      </c>
      <c r="C582" s="11" t="s">
        <v>15</v>
      </c>
      <c r="D582" s="21"/>
      <c r="E582" s="11" t="s">
        <v>15</v>
      </c>
      <c r="F582" s="21"/>
      <c r="G582" s="22" t="s">
        <v>15</v>
      </c>
      <c r="H582" s="21"/>
      <c r="I582" s="22" t="s">
        <v>15</v>
      </c>
      <c r="J582" s="23"/>
      <c r="K582" s="11" t="s">
        <v>15</v>
      </c>
    </row>
    <row r="583" spans="1:11" x14ac:dyDescent="0.2">
      <c r="A583" s="11" t="s">
        <v>30</v>
      </c>
      <c r="B583" s="20"/>
      <c r="C583" s="11" t="s">
        <v>15</v>
      </c>
      <c r="D583" s="21"/>
      <c r="E583" s="11" t="s">
        <v>15</v>
      </c>
      <c r="F583" s="21"/>
      <c r="G583" s="22" t="s">
        <v>15</v>
      </c>
      <c r="H583" s="21">
        <v>4979.12</v>
      </c>
      <c r="I583" s="22" t="s">
        <v>15</v>
      </c>
      <c r="J583" s="23">
        <f t="shared" ref="J583:J588" si="72">SUM(D583:H583)</f>
        <v>4979.12</v>
      </c>
      <c r="K583" s="11" t="s">
        <v>15</v>
      </c>
    </row>
    <row r="584" spans="1:11" x14ac:dyDescent="0.2">
      <c r="A584" s="11" t="s">
        <v>31</v>
      </c>
      <c r="B584" s="20"/>
      <c r="C584" s="11" t="s">
        <v>15</v>
      </c>
      <c r="D584" s="21">
        <v>18813.080000000002</v>
      </c>
      <c r="E584" s="11" t="s">
        <v>15</v>
      </c>
      <c r="F584" s="21">
        <v>57783.74</v>
      </c>
      <c r="G584" s="22" t="s">
        <v>15</v>
      </c>
      <c r="H584" s="21">
        <v>4473.96</v>
      </c>
      <c r="I584" s="22" t="s">
        <v>15</v>
      </c>
      <c r="J584" s="23">
        <f t="shared" si="72"/>
        <v>81070.780000000013</v>
      </c>
      <c r="K584" s="11" t="s">
        <v>15</v>
      </c>
    </row>
    <row r="585" spans="1:11" x14ac:dyDescent="0.2">
      <c r="A585" s="11" t="s">
        <v>32</v>
      </c>
      <c r="B585" s="20"/>
      <c r="C585" s="11" t="s">
        <v>15</v>
      </c>
      <c r="D585" s="21">
        <v>18801.3</v>
      </c>
      <c r="E585" s="11" t="s">
        <v>15</v>
      </c>
      <c r="F585" s="21">
        <v>42213.06</v>
      </c>
      <c r="G585" s="22" t="s">
        <v>15</v>
      </c>
      <c r="H585" s="21">
        <v>4064.06</v>
      </c>
      <c r="I585" s="22" t="s">
        <v>15</v>
      </c>
      <c r="J585" s="23">
        <f t="shared" si="72"/>
        <v>65078.42</v>
      </c>
      <c r="K585" s="11" t="s">
        <v>15</v>
      </c>
    </row>
    <row r="586" spans="1:11" x14ac:dyDescent="0.2">
      <c r="A586" s="11" t="s">
        <v>33</v>
      </c>
      <c r="B586" s="20"/>
      <c r="C586" s="11" t="s">
        <v>15</v>
      </c>
      <c r="D586" s="21">
        <v>18801.3</v>
      </c>
      <c r="E586" s="11" t="s">
        <v>15</v>
      </c>
      <c r="F586" s="21">
        <v>42213.06</v>
      </c>
      <c r="G586" s="22" t="s">
        <v>15</v>
      </c>
      <c r="H586" s="21">
        <v>4064.06</v>
      </c>
      <c r="I586" s="22" t="s">
        <v>15</v>
      </c>
      <c r="J586" s="23">
        <f t="shared" si="72"/>
        <v>65078.42</v>
      </c>
      <c r="K586" s="11" t="s">
        <v>15</v>
      </c>
    </row>
    <row r="587" spans="1:11" x14ac:dyDescent="0.2">
      <c r="A587" s="11" t="s">
        <v>34</v>
      </c>
      <c r="B587" s="20"/>
      <c r="C587" s="11" t="s">
        <v>15</v>
      </c>
      <c r="D587" s="21">
        <v>18801.3</v>
      </c>
      <c r="E587" s="11" t="s">
        <v>15</v>
      </c>
      <c r="F587" s="21">
        <v>42213.06</v>
      </c>
      <c r="G587" s="22" t="s">
        <v>15</v>
      </c>
      <c r="H587" s="21">
        <v>0</v>
      </c>
      <c r="I587" s="22" t="s">
        <v>15</v>
      </c>
      <c r="J587" s="23">
        <f t="shared" si="72"/>
        <v>61014.36</v>
      </c>
      <c r="K587" s="11" t="s">
        <v>15</v>
      </c>
    </row>
    <row r="588" spans="1:11" x14ac:dyDescent="0.2">
      <c r="A588" s="11"/>
      <c r="B588" s="20"/>
      <c r="C588" s="11" t="s">
        <v>15</v>
      </c>
      <c r="D588" s="21"/>
      <c r="E588" s="11" t="s">
        <v>15</v>
      </c>
      <c r="F588" s="21"/>
      <c r="G588" s="22" t="s">
        <v>15</v>
      </c>
      <c r="H588" s="21"/>
      <c r="I588" s="22" t="s">
        <v>15</v>
      </c>
      <c r="J588" s="23">
        <f t="shared" si="72"/>
        <v>0</v>
      </c>
      <c r="K588" s="11" t="s">
        <v>15</v>
      </c>
    </row>
    <row r="589" spans="1:11" x14ac:dyDescent="0.2">
      <c r="A589" s="25"/>
      <c r="B589" s="25" t="s">
        <v>28</v>
      </c>
      <c r="C589" s="26" t="s">
        <v>15</v>
      </c>
      <c r="D589" s="27">
        <f>SUM(D583:D588)</f>
        <v>75216.98000000001</v>
      </c>
      <c r="E589" s="26" t="s">
        <v>15</v>
      </c>
      <c r="F589" s="27">
        <f>SUM(F583:F588)</f>
        <v>184422.91999999998</v>
      </c>
      <c r="G589" s="28" t="s">
        <v>15</v>
      </c>
      <c r="H589" s="27">
        <f>SUM(H583:H588)</f>
        <v>17581.2</v>
      </c>
      <c r="I589" s="28" t="s">
        <v>15</v>
      </c>
      <c r="J589" s="27">
        <f>SUM(D589:I589)</f>
        <v>277221.09999999998</v>
      </c>
      <c r="K589" s="11" t="s">
        <v>15</v>
      </c>
    </row>
    <row r="590" spans="1:11" x14ac:dyDescent="0.2">
      <c r="A590" s="19" t="s">
        <v>108</v>
      </c>
      <c r="B590" s="20">
        <v>6314</v>
      </c>
      <c r="C590" s="11" t="s">
        <v>15</v>
      </c>
      <c r="D590" s="21"/>
      <c r="E590" s="11" t="s">
        <v>15</v>
      </c>
      <c r="F590" s="21"/>
      <c r="G590" s="22" t="s">
        <v>15</v>
      </c>
      <c r="H590" s="21"/>
      <c r="I590" s="22" t="s">
        <v>15</v>
      </c>
      <c r="J590" s="23"/>
      <c r="K590" s="11" t="s">
        <v>15</v>
      </c>
    </row>
    <row r="591" spans="1:11" x14ac:dyDescent="0.2">
      <c r="A591" s="11" t="s">
        <v>30</v>
      </c>
      <c r="B591" s="20"/>
      <c r="C591" s="11" t="s">
        <v>15</v>
      </c>
      <c r="D591" s="21"/>
      <c r="E591" s="11" t="s">
        <v>15</v>
      </c>
      <c r="F591" s="21"/>
      <c r="G591" s="22" t="s">
        <v>15</v>
      </c>
      <c r="H591" s="21">
        <v>6662.53</v>
      </c>
      <c r="I591" s="22" t="s">
        <v>15</v>
      </c>
      <c r="J591" s="23">
        <f t="shared" ref="J591:J596" si="73">SUM(D591:H591)</f>
        <v>6662.53</v>
      </c>
      <c r="K591" s="11" t="s">
        <v>15</v>
      </c>
    </row>
    <row r="592" spans="1:11" x14ac:dyDescent="0.2">
      <c r="A592" s="11" t="s">
        <v>31</v>
      </c>
      <c r="B592" s="20"/>
      <c r="C592" s="11" t="s">
        <v>15</v>
      </c>
      <c r="D592" s="21">
        <v>58630.7</v>
      </c>
      <c r="E592" s="11" t="s">
        <v>15</v>
      </c>
      <c r="F592" s="21">
        <v>86684.73</v>
      </c>
      <c r="G592" s="22" t="s">
        <v>15</v>
      </c>
      <c r="H592" s="21">
        <v>8779.61</v>
      </c>
      <c r="I592" s="22" t="s">
        <v>15</v>
      </c>
      <c r="J592" s="23">
        <f t="shared" si="73"/>
        <v>154095.03999999998</v>
      </c>
      <c r="K592" s="11" t="s">
        <v>15</v>
      </c>
    </row>
    <row r="593" spans="1:11" x14ac:dyDescent="0.2">
      <c r="A593" s="11" t="s">
        <v>32</v>
      </c>
      <c r="B593" s="20"/>
      <c r="C593" s="11" t="s">
        <v>15</v>
      </c>
      <c r="D593" s="21">
        <v>58593.96</v>
      </c>
      <c r="E593" s="11" t="s">
        <v>15</v>
      </c>
      <c r="F593" s="21">
        <v>71017.710000000006</v>
      </c>
      <c r="G593" s="22" t="s">
        <v>15</v>
      </c>
      <c r="H593" s="21">
        <v>5179.55</v>
      </c>
      <c r="I593" s="22" t="s">
        <v>15</v>
      </c>
      <c r="J593" s="23">
        <f t="shared" si="73"/>
        <v>134791.22</v>
      </c>
      <c r="K593" s="11" t="s">
        <v>15</v>
      </c>
    </row>
    <row r="594" spans="1:11" x14ac:dyDescent="0.2">
      <c r="A594" s="11" t="s">
        <v>33</v>
      </c>
      <c r="B594" s="20"/>
      <c r="C594" s="11" t="s">
        <v>15</v>
      </c>
      <c r="D594" s="21">
        <v>58593.96</v>
      </c>
      <c r="E594" s="11" t="s">
        <v>15</v>
      </c>
      <c r="F594" s="21">
        <v>71017.710000000006</v>
      </c>
      <c r="G594" s="22" t="s">
        <v>15</v>
      </c>
      <c r="H594" s="21">
        <v>5179.55</v>
      </c>
      <c r="I594" s="22" t="s">
        <v>15</v>
      </c>
      <c r="J594" s="23">
        <f t="shared" si="73"/>
        <v>134791.22</v>
      </c>
      <c r="K594" s="11" t="s">
        <v>15</v>
      </c>
    </row>
    <row r="595" spans="1:11" x14ac:dyDescent="0.2">
      <c r="A595" s="11" t="s">
        <v>34</v>
      </c>
      <c r="B595" s="20"/>
      <c r="C595" s="11" t="s">
        <v>15</v>
      </c>
      <c r="D595" s="21">
        <v>58593.96</v>
      </c>
      <c r="E595" s="11" t="s">
        <v>15</v>
      </c>
      <c r="F595" s="21">
        <v>71017.710000000006</v>
      </c>
      <c r="G595" s="22" t="s">
        <v>15</v>
      </c>
      <c r="H595" s="21">
        <v>0</v>
      </c>
      <c r="I595" s="22" t="s">
        <v>15</v>
      </c>
      <c r="J595" s="23">
        <f t="shared" si="73"/>
        <v>129611.67000000001</v>
      </c>
      <c r="K595" s="11" t="s">
        <v>15</v>
      </c>
    </row>
    <row r="596" spans="1:11" x14ac:dyDescent="0.2">
      <c r="A596" s="11"/>
      <c r="B596" s="20"/>
      <c r="C596" s="11" t="s">
        <v>15</v>
      </c>
      <c r="D596" s="21"/>
      <c r="E596" s="11" t="s">
        <v>15</v>
      </c>
      <c r="F596" s="21"/>
      <c r="G596" s="22" t="s">
        <v>15</v>
      </c>
      <c r="H596" s="21"/>
      <c r="I596" s="22" t="s">
        <v>15</v>
      </c>
      <c r="J596" s="23">
        <f t="shared" si="73"/>
        <v>0</v>
      </c>
      <c r="K596" s="11" t="s">
        <v>15</v>
      </c>
    </row>
    <row r="597" spans="1:11" x14ac:dyDescent="0.2">
      <c r="A597" s="25"/>
      <c r="B597" s="25" t="s">
        <v>28</v>
      </c>
      <c r="C597" s="26" t="s">
        <v>15</v>
      </c>
      <c r="D597" s="27">
        <f>SUM(D591:D596)</f>
        <v>234412.58</v>
      </c>
      <c r="E597" s="26" t="s">
        <v>15</v>
      </c>
      <c r="F597" s="27">
        <f>SUM(F591:F596)</f>
        <v>299737.86000000004</v>
      </c>
      <c r="G597" s="28" t="s">
        <v>15</v>
      </c>
      <c r="H597" s="27">
        <f>SUM(H591:H596)</f>
        <v>25801.239999999998</v>
      </c>
      <c r="I597" s="28" t="s">
        <v>15</v>
      </c>
      <c r="J597" s="27">
        <f>SUM(D597:I597)</f>
        <v>559951.68000000005</v>
      </c>
      <c r="K597" s="11" t="s">
        <v>15</v>
      </c>
    </row>
    <row r="598" spans="1:11" x14ac:dyDescent="0.2">
      <c r="A598" s="19" t="s">
        <v>109</v>
      </c>
      <c r="B598" s="20">
        <v>857</v>
      </c>
      <c r="C598" s="11" t="s">
        <v>15</v>
      </c>
      <c r="D598" s="29"/>
      <c r="E598" s="11" t="s">
        <v>15</v>
      </c>
      <c r="F598" s="29"/>
      <c r="G598" s="22" t="s">
        <v>15</v>
      </c>
      <c r="H598" s="29"/>
      <c r="I598" s="22" t="s">
        <v>15</v>
      </c>
      <c r="J598" s="23"/>
      <c r="K598" s="11" t="s">
        <v>15</v>
      </c>
    </row>
    <row r="599" spans="1:11" x14ac:dyDescent="0.2">
      <c r="A599" s="11" t="s">
        <v>30</v>
      </c>
      <c r="B599" s="20"/>
      <c r="C599" s="11" t="s">
        <v>15</v>
      </c>
      <c r="D599" s="21"/>
      <c r="E599" s="11" t="s">
        <v>15</v>
      </c>
      <c r="F599" s="21"/>
      <c r="G599" s="22" t="s">
        <v>15</v>
      </c>
      <c r="H599" s="21">
        <v>1121.29</v>
      </c>
      <c r="I599" s="22" t="s">
        <v>15</v>
      </c>
      <c r="J599" s="23">
        <f t="shared" ref="J599:J604" si="74">SUM(D599:H599)</f>
        <v>1121.29</v>
      </c>
      <c r="K599" s="11" t="s">
        <v>15</v>
      </c>
    </row>
    <row r="600" spans="1:11" x14ac:dyDescent="0.2">
      <c r="A600" s="11" t="s">
        <v>31</v>
      </c>
      <c r="B600" s="20"/>
      <c r="C600" s="11" t="s">
        <v>15</v>
      </c>
      <c r="D600" s="21">
        <v>7957.95</v>
      </c>
      <c r="E600" s="11" t="s">
        <v>15</v>
      </c>
      <c r="F600" s="21">
        <v>24125.19</v>
      </c>
      <c r="G600" s="22" t="s">
        <v>15</v>
      </c>
      <c r="H600" s="21">
        <v>972.49</v>
      </c>
      <c r="I600" s="22" t="s">
        <v>15</v>
      </c>
      <c r="J600" s="23">
        <f t="shared" si="74"/>
        <v>33055.629999999997</v>
      </c>
      <c r="K600" s="11" t="s">
        <v>15</v>
      </c>
    </row>
    <row r="601" spans="1:11" x14ac:dyDescent="0.2">
      <c r="A601" s="11" t="s">
        <v>32</v>
      </c>
      <c r="B601" s="20"/>
      <c r="C601" s="11" t="s">
        <v>15</v>
      </c>
      <c r="D601" s="21">
        <v>7952.97</v>
      </c>
      <c r="E601" s="11" t="s">
        <v>15</v>
      </c>
      <c r="F601" s="21">
        <v>9202.5400000000009</v>
      </c>
      <c r="G601" s="22" t="s">
        <v>15</v>
      </c>
      <c r="H601" s="21">
        <v>753.75</v>
      </c>
      <c r="I601" s="22" t="s">
        <v>15</v>
      </c>
      <c r="J601" s="23">
        <f t="shared" si="74"/>
        <v>17909.260000000002</v>
      </c>
      <c r="K601" s="11" t="s">
        <v>15</v>
      </c>
    </row>
    <row r="602" spans="1:11" x14ac:dyDescent="0.2">
      <c r="A602" s="11" t="s">
        <v>33</v>
      </c>
      <c r="B602" s="20"/>
      <c r="C602" s="11" t="s">
        <v>15</v>
      </c>
      <c r="D602" s="21">
        <v>7952.97</v>
      </c>
      <c r="E602" s="11" t="s">
        <v>15</v>
      </c>
      <c r="F602" s="21">
        <v>9202.5400000000009</v>
      </c>
      <c r="G602" s="22" t="s">
        <v>15</v>
      </c>
      <c r="H602" s="21">
        <v>753.75</v>
      </c>
      <c r="I602" s="22" t="s">
        <v>15</v>
      </c>
      <c r="J602" s="23">
        <f t="shared" si="74"/>
        <v>17909.260000000002</v>
      </c>
      <c r="K602" s="11" t="s">
        <v>15</v>
      </c>
    </row>
    <row r="603" spans="1:11" x14ac:dyDescent="0.2">
      <c r="A603" s="11" t="s">
        <v>34</v>
      </c>
      <c r="B603" s="20"/>
      <c r="C603" s="11" t="s">
        <v>15</v>
      </c>
      <c r="D603" s="21">
        <v>7952.97</v>
      </c>
      <c r="E603" s="11" t="s">
        <v>15</v>
      </c>
      <c r="F603" s="21">
        <v>9202.5400000000009</v>
      </c>
      <c r="G603" s="22" t="s">
        <v>15</v>
      </c>
      <c r="H603" s="21">
        <v>0</v>
      </c>
      <c r="I603" s="22" t="s">
        <v>15</v>
      </c>
      <c r="J603" s="23">
        <f t="shared" si="74"/>
        <v>17155.510000000002</v>
      </c>
      <c r="K603" s="11" t="s">
        <v>15</v>
      </c>
    </row>
    <row r="604" spans="1:11" x14ac:dyDescent="0.2">
      <c r="A604" s="11"/>
      <c r="B604" s="20"/>
      <c r="C604" s="11" t="s">
        <v>15</v>
      </c>
      <c r="D604" s="21"/>
      <c r="E604" s="11" t="s">
        <v>15</v>
      </c>
      <c r="F604" s="21"/>
      <c r="G604" s="22" t="s">
        <v>15</v>
      </c>
      <c r="H604" s="21"/>
      <c r="I604" s="22" t="s">
        <v>15</v>
      </c>
      <c r="J604" s="23">
        <f t="shared" si="74"/>
        <v>0</v>
      </c>
      <c r="K604" s="11" t="s">
        <v>15</v>
      </c>
    </row>
    <row r="605" spans="1:11" x14ac:dyDescent="0.2">
      <c r="A605" s="25"/>
      <c r="B605" s="25" t="s">
        <v>28</v>
      </c>
      <c r="C605" s="26" t="s">
        <v>15</v>
      </c>
      <c r="D605" s="27">
        <f>SUM(D599:D604)</f>
        <v>31816.86</v>
      </c>
      <c r="E605" s="26" t="s">
        <v>15</v>
      </c>
      <c r="F605" s="27">
        <f>SUM(F599:F604)</f>
        <v>51732.81</v>
      </c>
      <c r="G605" s="28" t="s">
        <v>15</v>
      </c>
      <c r="H605" s="27">
        <f>SUM(H599:H604)</f>
        <v>3601.2799999999997</v>
      </c>
      <c r="I605" s="28" t="s">
        <v>15</v>
      </c>
      <c r="J605" s="27">
        <f>SUM(D605:I605)</f>
        <v>87150.95</v>
      </c>
      <c r="K605" s="11" t="s">
        <v>15</v>
      </c>
    </row>
    <row r="606" spans="1:11" x14ac:dyDescent="0.2">
      <c r="A606" s="19" t="s">
        <v>110</v>
      </c>
      <c r="B606" s="20">
        <v>9259</v>
      </c>
      <c r="C606" s="11" t="s">
        <v>15</v>
      </c>
      <c r="D606" s="29"/>
      <c r="E606" s="11" t="s">
        <v>15</v>
      </c>
      <c r="F606" s="29"/>
      <c r="G606" s="22" t="s">
        <v>15</v>
      </c>
      <c r="H606" s="29"/>
      <c r="I606" s="22" t="s">
        <v>15</v>
      </c>
      <c r="J606" s="23"/>
      <c r="K606" s="11" t="s">
        <v>15</v>
      </c>
    </row>
    <row r="607" spans="1:11" x14ac:dyDescent="0.2">
      <c r="A607" s="11" t="s">
        <v>30</v>
      </c>
      <c r="B607" s="20"/>
      <c r="C607" s="11" t="s">
        <v>15</v>
      </c>
      <c r="D607" s="21"/>
      <c r="E607" s="11" t="s">
        <v>15</v>
      </c>
      <c r="F607" s="21"/>
      <c r="G607" s="22" t="s">
        <v>15</v>
      </c>
      <c r="H607" s="21">
        <v>18308.310000000001</v>
      </c>
      <c r="I607" s="22" t="s">
        <v>15</v>
      </c>
      <c r="J607" s="23">
        <f t="shared" ref="J607:J612" si="75">SUM(D607:H607)</f>
        <v>18308.310000000001</v>
      </c>
      <c r="K607" s="11" t="s">
        <v>15</v>
      </c>
    </row>
    <row r="608" spans="1:11" x14ac:dyDescent="0.2">
      <c r="A608" s="11" t="s">
        <v>31</v>
      </c>
      <c r="B608" s="20"/>
      <c r="C608" s="11" t="s">
        <v>15</v>
      </c>
      <c r="D608" s="21">
        <v>85977.46</v>
      </c>
      <c r="E608" s="11" t="s">
        <v>15</v>
      </c>
      <c r="F608" s="21">
        <v>94269.67</v>
      </c>
      <c r="G608" s="22" t="s">
        <v>15</v>
      </c>
      <c r="H608" s="21">
        <v>15246.89</v>
      </c>
      <c r="I608" s="22" t="s">
        <v>15</v>
      </c>
      <c r="J608" s="23">
        <f t="shared" si="75"/>
        <v>195494.02000000002</v>
      </c>
      <c r="K608" s="11" t="s">
        <v>15</v>
      </c>
    </row>
    <row r="609" spans="1:11" x14ac:dyDescent="0.2">
      <c r="A609" s="11" t="s">
        <v>32</v>
      </c>
      <c r="B609" s="20"/>
      <c r="C609" s="11" t="s">
        <v>15</v>
      </c>
      <c r="D609" s="21">
        <v>85923.56</v>
      </c>
      <c r="E609" s="11" t="s">
        <v>15</v>
      </c>
      <c r="F609" s="21">
        <v>76524.570000000007</v>
      </c>
      <c r="G609" s="22" t="s">
        <v>15</v>
      </c>
      <c r="H609" s="21">
        <v>10529.75</v>
      </c>
      <c r="I609" s="22" t="s">
        <v>15</v>
      </c>
      <c r="J609" s="23">
        <f t="shared" si="75"/>
        <v>172977.88</v>
      </c>
      <c r="K609" s="11" t="s">
        <v>15</v>
      </c>
    </row>
    <row r="610" spans="1:11" x14ac:dyDescent="0.2">
      <c r="A610" s="11" t="s">
        <v>33</v>
      </c>
      <c r="B610" s="20"/>
      <c r="C610" s="11" t="s">
        <v>15</v>
      </c>
      <c r="D610" s="21">
        <v>85923.56</v>
      </c>
      <c r="E610" s="11" t="s">
        <v>15</v>
      </c>
      <c r="F610" s="21">
        <v>76524.570000000007</v>
      </c>
      <c r="G610" s="22" t="s">
        <v>15</v>
      </c>
      <c r="H610" s="21">
        <v>10529.75</v>
      </c>
      <c r="I610" s="22" t="s">
        <v>15</v>
      </c>
      <c r="J610" s="23">
        <f t="shared" si="75"/>
        <v>172977.88</v>
      </c>
      <c r="K610" s="11" t="s">
        <v>15</v>
      </c>
    </row>
    <row r="611" spans="1:11" x14ac:dyDescent="0.2">
      <c r="A611" s="11" t="s">
        <v>34</v>
      </c>
      <c r="B611" s="20"/>
      <c r="C611" s="11" t="s">
        <v>15</v>
      </c>
      <c r="D611" s="21">
        <v>85923.56</v>
      </c>
      <c r="E611" s="11" t="s">
        <v>15</v>
      </c>
      <c r="F611" s="21">
        <v>76524.570000000007</v>
      </c>
      <c r="G611" s="22" t="s">
        <v>15</v>
      </c>
      <c r="H611" s="21">
        <v>0</v>
      </c>
      <c r="I611" s="22" t="s">
        <v>15</v>
      </c>
      <c r="J611" s="23">
        <f t="shared" si="75"/>
        <v>162448.13</v>
      </c>
      <c r="K611" s="11" t="s">
        <v>15</v>
      </c>
    </row>
    <row r="612" spans="1:11" x14ac:dyDescent="0.2">
      <c r="A612" s="11"/>
      <c r="B612" s="20"/>
      <c r="C612" s="11" t="s">
        <v>15</v>
      </c>
      <c r="D612" s="21"/>
      <c r="E612" s="11" t="s">
        <v>15</v>
      </c>
      <c r="F612" s="21"/>
      <c r="G612" s="22" t="s">
        <v>15</v>
      </c>
      <c r="H612" s="21"/>
      <c r="I612" s="22" t="s">
        <v>15</v>
      </c>
      <c r="J612" s="23">
        <f t="shared" si="75"/>
        <v>0</v>
      </c>
      <c r="K612" s="11" t="s">
        <v>15</v>
      </c>
    </row>
    <row r="613" spans="1:11" x14ac:dyDescent="0.2">
      <c r="A613" s="25"/>
      <c r="B613" s="25" t="s">
        <v>28</v>
      </c>
      <c r="C613" s="26" t="s">
        <v>15</v>
      </c>
      <c r="D613" s="27">
        <f>SUM(D607:D612)</f>
        <v>343748.14</v>
      </c>
      <c r="E613" s="26" t="s">
        <v>15</v>
      </c>
      <c r="F613" s="27">
        <f>SUM(F607:F612)</f>
        <v>323843.38</v>
      </c>
      <c r="G613" s="28" t="s">
        <v>15</v>
      </c>
      <c r="H613" s="27">
        <f>SUM(H607:H612)</f>
        <v>54614.7</v>
      </c>
      <c r="I613" s="28" t="s">
        <v>15</v>
      </c>
      <c r="J613" s="27">
        <f>SUM(D613:I613)</f>
        <v>722206.22</v>
      </c>
      <c r="K613" s="11" t="s">
        <v>15</v>
      </c>
    </row>
    <row r="614" spans="1:11" x14ac:dyDescent="0.2">
      <c r="A614" s="19" t="s">
        <v>111</v>
      </c>
      <c r="B614" s="20">
        <v>52</v>
      </c>
      <c r="C614" s="11" t="s">
        <v>15</v>
      </c>
      <c r="D614" s="29"/>
      <c r="E614" s="11" t="s">
        <v>15</v>
      </c>
      <c r="F614" s="29"/>
      <c r="G614" s="22" t="s">
        <v>15</v>
      </c>
      <c r="H614" s="29"/>
      <c r="I614" s="22" t="s">
        <v>15</v>
      </c>
      <c r="J614" s="23"/>
      <c r="K614" s="11" t="s">
        <v>15</v>
      </c>
    </row>
    <row r="615" spans="1:11" x14ac:dyDescent="0.2">
      <c r="A615" s="11" t="s">
        <v>30</v>
      </c>
      <c r="B615" s="20"/>
      <c r="C615" s="11" t="s">
        <v>15</v>
      </c>
      <c r="D615" s="21"/>
      <c r="E615" s="11" t="s">
        <v>15</v>
      </c>
      <c r="F615" s="21"/>
      <c r="G615" s="22" t="s">
        <v>15</v>
      </c>
      <c r="H615" s="21">
        <v>102.82</v>
      </c>
      <c r="I615" s="22" t="s">
        <v>15</v>
      </c>
      <c r="J615" s="23">
        <f t="shared" ref="J615:J620" si="76">SUM(D615:H615)</f>
        <v>102.82</v>
      </c>
      <c r="K615" s="11" t="s">
        <v>15</v>
      </c>
    </row>
    <row r="616" spans="1:11" x14ac:dyDescent="0.2">
      <c r="A616" s="11" t="s">
        <v>31</v>
      </c>
      <c r="B616" s="20"/>
      <c r="C616" s="11" t="s">
        <v>15</v>
      </c>
      <c r="D616" s="21">
        <v>482.86</v>
      </c>
      <c r="E616" s="11" t="s">
        <v>15</v>
      </c>
      <c r="F616" s="21">
        <v>12445.19</v>
      </c>
      <c r="G616" s="22" t="s">
        <v>15</v>
      </c>
      <c r="H616" s="21">
        <v>85.63</v>
      </c>
      <c r="I616" s="22" t="s">
        <v>15</v>
      </c>
      <c r="J616" s="23">
        <f t="shared" si="76"/>
        <v>13013.68</v>
      </c>
      <c r="K616" s="11" t="s">
        <v>15</v>
      </c>
    </row>
    <row r="617" spans="1:11" x14ac:dyDescent="0.2">
      <c r="A617" s="11" t="s">
        <v>32</v>
      </c>
      <c r="B617" s="20"/>
      <c r="C617" s="11" t="s">
        <v>15</v>
      </c>
      <c r="D617" s="21">
        <v>482.56</v>
      </c>
      <c r="E617" s="11" t="s">
        <v>15</v>
      </c>
      <c r="F617" s="21">
        <v>429.77</v>
      </c>
      <c r="G617" s="22" t="s">
        <v>15</v>
      </c>
      <c r="H617" s="21">
        <v>59.14</v>
      </c>
      <c r="I617" s="22" t="s">
        <v>15</v>
      </c>
      <c r="J617" s="23">
        <f t="shared" si="76"/>
        <v>971.46999999999991</v>
      </c>
      <c r="K617" s="11" t="s">
        <v>15</v>
      </c>
    </row>
    <row r="618" spans="1:11" x14ac:dyDescent="0.2">
      <c r="A618" s="11" t="s">
        <v>33</v>
      </c>
      <c r="B618" s="20"/>
      <c r="C618" s="11" t="s">
        <v>15</v>
      </c>
      <c r="D618" s="21">
        <v>482.56</v>
      </c>
      <c r="E618" s="11" t="s">
        <v>15</v>
      </c>
      <c r="F618" s="21">
        <v>429.77</v>
      </c>
      <c r="G618" s="22" t="s">
        <v>15</v>
      </c>
      <c r="H618" s="21">
        <v>59.14</v>
      </c>
      <c r="I618" s="22" t="s">
        <v>15</v>
      </c>
      <c r="J618" s="23">
        <f t="shared" si="76"/>
        <v>971.46999999999991</v>
      </c>
      <c r="K618" s="11" t="s">
        <v>15</v>
      </c>
    </row>
    <row r="619" spans="1:11" x14ac:dyDescent="0.2">
      <c r="A619" s="11" t="s">
        <v>34</v>
      </c>
      <c r="B619" s="20"/>
      <c r="C619" s="11" t="s">
        <v>15</v>
      </c>
      <c r="D619" s="21">
        <v>482.56</v>
      </c>
      <c r="E619" s="11" t="s">
        <v>15</v>
      </c>
      <c r="F619" s="21">
        <v>429.77</v>
      </c>
      <c r="G619" s="22" t="s">
        <v>15</v>
      </c>
      <c r="H619" s="21">
        <v>0</v>
      </c>
      <c r="I619" s="22" t="s">
        <v>15</v>
      </c>
      <c r="J619" s="23">
        <f t="shared" si="76"/>
        <v>912.32999999999993</v>
      </c>
      <c r="K619" s="11" t="s">
        <v>15</v>
      </c>
    </row>
    <row r="620" spans="1:11" x14ac:dyDescent="0.2">
      <c r="A620" s="11"/>
      <c r="B620" s="20"/>
      <c r="C620" s="11" t="s">
        <v>15</v>
      </c>
      <c r="D620" s="21"/>
      <c r="E620" s="11" t="s">
        <v>15</v>
      </c>
      <c r="F620" s="21"/>
      <c r="G620" s="22" t="s">
        <v>15</v>
      </c>
      <c r="H620" s="21"/>
      <c r="I620" s="22" t="s">
        <v>15</v>
      </c>
      <c r="J620" s="23">
        <f t="shared" si="76"/>
        <v>0</v>
      </c>
      <c r="K620" s="11" t="s">
        <v>15</v>
      </c>
    </row>
    <row r="621" spans="1:11" x14ac:dyDescent="0.2">
      <c r="A621" s="25"/>
      <c r="B621" s="25" t="s">
        <v>28</v>
      </c>
      <c r="C621" s="26" t="s">
        <v>15</v>
      </c>
      <c r="D621" s="27">
        <f>SUM(D615:D620)</f>
        <v>1930.54</v>
      </c>
      <c r="E621" s="26" t="s">
        <v>15</v>
      </c>
      <c r="F621" s="27">
        <f>SUM(F615:F620)</f>
        <v>13734.500000000002</v>
      </c>
      <c r="G621" s="28" t="s">
        <v>15</v>
      </c>
      <c r="H621" s="27">
        <f>SUM(H615:H620)</f>
        <v>306.72999999999996</v>
      </c>
      <c r="I621" s="28" t="s">
        <v>15</v>
      </c>
      <c r="J621" s="27">
        <f>SUM(D621:I621)</f>
        <v>15971.77</v>
      </c>
      <c r="K621" s="11" t="s">
        <v>15</v>
      </c>
    </row>
    <row r="622" spans="1:11" x14ac:dyDescent="0.2">
      <c r="A622" s="19" t="s">
        <v>112</v>
      </c>
      <c r="B622" s="20">
        <v>10695</v>
      </c>
      <c r="C622" s="11" t="s">
        <v>15</v>
      </c>
      <c r="D622" s="29"/>
      <c r="E622" s="11" t="s">
        <v>15</v>
      </c>
      <c r="F622" s="29"/>
      <c r="G622" s="22" t="s">
        <v>15</v>
      </c>
      <c r="H622" s="29"/>
      <c r="I622" s="22" t="s">
        <v>15</v>
      </c>
      <c r="J622" s="23"/>
      <c r="K622" s="11" t="s">
        <v>15</v>
      </c>
    </row>
    <row r="623" spans="1:11" x14ac:dyDescent="0.2">
      <c r="A623" s="11" t="s">
        <v>30</v>
      </c>
      <c r="B623" s="20"/>
      <c r="C623" s="11" t="s">
        <v>15</v>
      </c>
      <c r="D623" s="21"/>
      <c r="E623" s="11" t="s">
        <v>15</v>
      </c>
      <c r="F623" s="21"/>
      <c r="G623" s="22" t="s">
        <v>15</v>
      </c>
      <c r="H623" s="21">
        <v>9934.7999999999993</v>
      </c>
      <c r="I623" s="22" t="s">
        <v>15</v>
      </c>
      <c r="J623" s="23">
        <f t="shared" ref="J623:J628" si="77">SUM(D623:H623)</f>
        <v>9934.7999999999993</v>
      </c>
      <c r="K623" s="11" t="s">
        <v>15</v>
      </c>
    </row>
    <row r="624" spans="1:11" x14ac:dyDescent="0.2">
      <c r="A624" s="11" t="s">
        <v>31</v>
      </c>
      <c r="B624" s="20"/>
      <c r="C624" s="11" t="s">
        <v>15</v>
      </c>
      <c r="D624" s="21">
        <v>99311.9</v>
      </c>
      <c r="E624" s="11" t="s">
        <v>15</v>
      </c>
      <c r="F624" s="21">
        <v>178510.99</v>
      </c>
      <c r="G624" s="22" t="s">
        <v>15</v>
      </c>
      <c r="H624" s="21">
        <v>8594.36</v>
      </c>
      <c r="I624" s="22" t="s">
        <v>15</v>
      </c>
      <c r="J624" s="23">
        <f t="shared" si="77"/>
        <v>286417.25</v>
      </c>
      <c r="K624" s="11" t="s">
        <v>15</v>
      </c>
    </row>
    <row r="625" spans="1:11" x14ac:dyDescent="0.2">
      <c r="A625" s="11" t="s">
        <v>32</v>
      </c>
      <c r="B625" s="20"/>
      <c r="C625" s="11" t="s">
        <v>15</v>
      </c>
      <c r="D625" s="21">
        <v>99249.66</v>
      </c>
      <c r="E625" s="11" t="s">
        <v>15</v>
      </c>
      <c r="F625" s="21">
        <v>159340.37</v>
      </c>
      <c r="G625" s="22" t="s">
        <v>15</v>
      </c>
      <c r="H625" s="21">
        <v>6302.86</v>
      </c>
      <c r="I625" s="22" t="s">
        <v>15</v>
      </c>
      <c r="J625" s="23">
        <f t="shared" si="77"/>
        <v>264892.89</v>
      </c>
      <c r="K625" s="11" t="s">
        <v>15</v>
      </c>
    </row>
    <row r="626" spans="1:11" x14ac:dyDescent="0.2">
      <c r="A626" s="11" t="s">
        <v>33</v>
      </c>
      <c r="B626" s="20"/>
      <c r="C626" s="11" t="s">
        <v>15</v>
      </c>
      <c r="D626" s="21">
        <v>99249.66</v>
      </c>
      <c r="E626" s="11" t="s">
        <v>15</v>
      </c>
      <c r="F626" s="21">
        <v>159340.37</v>
      </c>
      <c r="G626" s="22" t="s">
        <v>15</v>
      </c>
      <c r="H626" s="21">
        <v>6302.86</v>
      </c>
      <c r="I626" s="22" t="s">
        <v>15</v>
      </c>
      <c r="J626" s="23">
        <f t="shared" si="77"/>
        <v>264892.89</v>
      </c>
      <c r="K626" s="11" t="s">
        <v>15</v>
      </c>
    </row>
    <row r="627" spans="1:11" x14ac:dyDescent="0.2">
      <c r="A627" s="11" t="s">
        <v>34</v>
      </c>
      <c r="B627" s="20"/>
      <c r="C627" s="11" t="s">
        <v>15</v>
      </c>
      <c r="D627" s="21">
        <v>99249.66</v>
      </c>
      <c r="E627" s="11" t="s">
        <v>15</v>
      </c>
      <c r="F627" s="21">
        <v>159340.37</v>
      </c>
      <c r="G627" s="22" t="s">
        <v>15</v>
      </c>
      <c r="H627" s="21">
        <v>0</v>
      </c>
      <c r="I627" s="22" t="s">
        <v>15</v>
      </c>
      <c r="J627" s="23">
        <f t="shared" si="77"/>
        <v>258590.03</v>
      </c>
      <c r="K627" s="11" t="s">
        <v>15</v>
      </c>
    </row>
    <row r="628" spans="1:11" x14ac:dyDescent="0.2">
      <c r="A628" s="11"/>
      <c r="B628" s="20"/>
      <c r="C628" s="11" t="s">
        <v>15</v>
      </c>
      <c r="D628" s="21"/>
      <c r="E628" s="11" t="s">
        <v>15</v>
      </c>
      <c r="F628" s="21"/>
      <c r="G628" s="22" t="s">
        <v>15</v>
      </c>
      <c r="H628" s="21"/>
      <c r="I628" s="22" t="s">
        <v>15</v>
      </c>
      <c r="J628" s="23">
        <f t="shared" si="77"/>
        <v>0</v>
      </c>
      <c r="K628" s="11" t="s">
        <v>15</v>
      </c>
    </row>
    <row r="629" spans="1:11" x14ac:dyDescent="0.2">
      <c r="A629" s="25"/>
      <c r="B629" s="25" t="s">
        <v>28</v>
      </c>
      <c r="C629" s="26" t="s">
        <v>15</v>
      </c>
      <c r="D629" s="27">
        <f>SUM(D623:D628)</f>
        <v>397060.88</v>
      </c>
      <c r="E629" s="26" t="s">
        <v>15</v>
      </c>
      <c r="F629" s="27">
        <f>SUM(F623:F628)</f>
        <v>656532.1</v>
      </c>
      <c r="G629" s="28" t="s">
        <v>15</v>
      </c>
      <c r="H629" s="27">
        <f>SUM(H623:H628)</f>
        <v>31134.880000000001</v>
      </c>
      <c r="I629" s="28" t="s">
        <v>15</v>
      </c>
      <c r="J629" s="27">
        <f>SUM(D629:I629)</f>
        <v>1084727.8599999999</v>
      </c>
      <c r="K629" s="11" t="s">
        <v>15</v>
      </c>
    </row>
    <row r="630" spans="1:11" x14ac:dyDescent="0.2">
      <c r="A630" s="19" t="s">
        <v>113</v>
      </c>
      <c r="B630" s="20">
        <v>245</v>
      </c>
      <c r="C630" s="11" t="s">
        <v>15</v>
      </c>
      <c r="D630" s="29"/>
      <c r="E630" s="11" t="s">
        <v>15</v>
      </c>
      <c r="F630" s="29"/>
      <c r="G630" s="22" t="s">
        <v>15</v>
      </c>
      <c r="H630" s="29"/>
      <c r="I630" s="22" t="s">
        <v>15</v>
      </c>
      <c r="J630" s="23"/>
      <c r="K630" s="11" t="s">
        <v>15</v>
      </c>
    </row>
    <row r="631" spans="1:11" x14ac:dyDescent="0.2">
      <c r="A631" s="11" t="s">
        <v>30</v>
      </c>
      <c r="B631" s="20"/>
      <c r="C631" s="11" t="s">
        <v>15</v>
      </c>
      <c r="D631" s="21"/>
      <c r="E631" s="11" t="s">
        <v>15</v>
      </c>
      <c r="F631" s="21"/>
      <c r="G631" s="22" t="s">
        <v>15</v>
      </c>
      <c r="H631" s="21">
        <v>212.62</v>
      </c>
      <c r="I631" s="22" t="s">
        <v>15</v>
      </c>
      <c r="J631" s="23">
        <f t="shared" ref="J631:J636" si="78">SUM(D631:H631)</f>
        <v>212.62</v>
      </c>
      <c r="K631" s="11" t="s">
        <v>15</v>
      </c>
    </row>
    <row r="632" spans="1:11" x14ac:dyDescent="0.2">
      <c r="A632" s="11" t="s">
        <v>31</v>
      </c>
      <c r="B632" s="20"/>
      <c r="C632" s="11" t="s">
        <v>15</v>
      </c>
      <c r="D632" s="21">
        <v>2275.0300000000002</v>
      </c>
      <c r="E632" s="11" t="s">
        <v>15</v>
      </c>
      <c r="F632" s="21">
        <v>13386.38</v>
      </c>
      <c r="G632" s="22" t="s">
        <v>15</v>
      </c>
      <c r="H632" s="21">
        <v>217.44</v>
      </c>
      <c r="I632" s="22" t="s">
        <v>15</v>
      </c>
      <c r="J632" s="23">
        <f t="shared" si="78"/>
        <v>15878.85</v>
      </c>
      <c r="K632" s="11" t="s">
        <v>15</v>
      </c>
    </row>
    <row r="633" spans="1:11" x14ac:dyDescent="0.2">
      <c r="A633" s="11" t="s">
        <v>32</v>
      </c>
      <c r="B633" s="20"/>
      <c r="C633" s="11" t="s">
        <v>15</v>
      </c>
      <c r="D633" s="21">
        <v>2273.59</v>
      </c>
      <c r="E633" s="11" t="s">
        <v>15</v>
      </c>
      <c r="F633" s="21">
        <v>1392.39</v>
      </c>
      <c r="G633" s="22" t="s">
        <v>15</v>
      </c>
      <c r="H633" s="21">
        <v>180.96</v>
      </c>
      <c r="I633" s="22" t="s">
        <v>15</v>
      </c>
      <c r="J633" s="23">
        <f t="shared" si="78"/>
        <v>3846.9400000000005</v>
      </c>
      <c r="K633" s="11" t="s">
        <v>15</v>
      </c>
    </row>
    <row r="634" spans="1:11" x14ac:dyDescent="0.2">
      <c r="A634" s="11" t="s">
        <v>33</v>
      </c>
      <c r="B634" s="20"/>
      <c r="C634" s="11" t="s">
        <v>15</v>
      </c>
      <c r="D634" s="21">
        <v>2273.59</v>
      </c>
      <c r="E634" s="11" t="s">
        <v>15</v>
      </c>
      <c r="F634" s="21">
        <v>1392.39</v>
      </c>
      <c r="G634" s="22" t="s">
        <v>15</v>
      </c>
      <c r="H634" s="21">
        <v>180.96</v>
      </c>
      <c r="I634" s="22" t="s">
        <v>15</v>
      </c>
      <c r="J634" s="23">
        <f t="shared" si="78"/>
        <v>3846.9400000000005</v>
      </c>
      <c r="K634" s="11" t="s">
        <v>15</v>
      </c>
    </row>
    <row r="635" spans="1:11" x14ac:dyDescent="0.2">
      <c r="A635" s="11" t="s">
        <v>34</v>
      </c>
      <c r="B635" s="20"/>
      <c r="C635" s="11" t="s">
        <v>15</v>
      </c>
      <c r="D635" s="21">
        <v>2273.59</v>
      </c>
      <c r="E635" s="11" t="s">
        <v>15</v>
      </c>
      <c r="F635" s="21">
        <v>1392.39</v>
      </c>
      <c r="G635" s="22" t="s">
        <v>15</v>
      </c>
      <c r="H635" s="21">
        <v>0</v>
      </c>
      <c r="I635" s="22" t="s">
        <v>15</v>
      </c>
      <c r="J635" s="23">
        <f t="shared" si="78"/>
        <v>3665.9800000000005</v>
      </c>
      <c r="K635" s="11" t="s">
        <v>15</v>
      </c>
    </row>
    <row r="636" spans="1:11" x14ac:dyDescent="0.2">
      <c r="A636" s="11"/>
      <c r="B636" s="20"/>
      <c r="C636" s="11" t="s">
        <v>15</v>
      </c>
      <c r="D636" s="21"/>
      <c r="E636" s="11" t="s">
        <v>15</v>
      </c>
      <c r="F636" s="21"/>
      <c r="G636" s="22" t="s">
        <v>15</v>
      </c>
      <c r="H636" s="21"/>
      <c r="I636" s="22" t="s">
        <v>15</v>
      </c>
      <c r="J636" s="23">
        <f t="shared" si="78"/>
        <v>0</v>
      </c>
      <c r="K636" s="11" t="s">
        <v>15</v>
      </c>
    </row>
    <row r="637" spans="1:11" x14ac:dyDescent="0.2">
      <c r="A637" s="25"/>
      <c r="B637" s="25" t="s">
        <v>28</v>
      </c>
      <c r="C637" s="26" t="s">
        <v>15</v>
      </c>
      <c r="D637" s="27">
        <f>SUM(D631:D636)</f>
        <v>9095.8000000000011</v>
      </c>
      <c r="E637" s="26" t="s">
        <v>15</v>
      </c>
      <c r="F637" s="27">
        <f>SUM(F631:F636)</f>
        <v>17563.55</v>
      </c>
      <c r="G637" s="28" t="s">
        <v>15</v>
      </c>
      <c r="H637" s="27">
        <f>SUM(H631:H636)</f>
        <v>791.98</v>
      </c>
      <c r="I637" s="28" t="s">
        <v>15</v>
      </c>
      <c r="J637" s="27">
        <f>SUM(D637:I637)</f>
        <v>27451.329999999998</v>
      </c>
      <c r="K637" s="11" t="s">
        <v>15</v>
      </c>
    </row>
    <row r="638" spans="1:11" x14ac:dyDescent="0.2">
      <c r="A638" s="19" t="s">
        <v>114</v>
      </c>
      <c r="B638" s="20">
        <v>23036</v>
      </c>
      <c r="C638" s="11" t="s">
        <v>15</v>
      </c>
      <c r="D638" s="29"/>
      <c r="E638" s="11" t="s">
        <v>15</v>
      </c>
      <c r="F638" s="29"/>
      <c r="G638" s="22" t="s">
        <v>15</v>
      </c>
      <c r="H638" s="29"/>
      <c r="I638" s="22" t="s">
        <v>15</v>
      </c>
      <c r="J638" s="23"/>
      <c r="K638" s="11" t="s">
        <v>15</v>
      </c>
    </row>
    <row r="639" spans="1:11" x14ac:dyDescent="0.2">
      <c r="A639" s="11" t="s">
        <v>30</v>
      </c>
      <c r="B639" s="20"/>
      <c r="C639" s="11" t="s">
        <v>15</v>
      </c>
      <c r="D639" s="21"/>
      <c r="E639" s="11" t="s">
        <v>15</v>
      </c>
      <c r="F639" s="21"/>
      <c r="G639" s="22" t="s">
        <v>15</v>
      </c>
      <c r="H639" s="21">
        <v>57064.91</v>
      </c>
      <c r="I639" s="22" t="s">
        <v>15</v>
      </c>
      <c r="J639" s="23">
        <f t="shared" ref="J639:J644" si="79">SUM(D639:H639)</f>
        <v>57064.91</v>
      </c>
      <c r="K639" s="11" t="s">
        <v>15</v>
      </c>
    </row>
    <row r="640" spans="1:11" x14ac:dyDescent="0.2">
      <c r="A640" s="11" t="s">
        <v>31</v>
      </c>
      <c r="B640" s="20"/>
      <c r="C640" s="11" t="s">
        <v>15</v>
      </c>
      <c r="D640" s="21">
        <v>213908.27</v>
      </c>
      <c r="E640" s="11" t="s">
        <v>15</v>
      </c>
      <c r="F640" s="21">
        <v>258316.61</v>
      </c>
      <c r="G640" s="22" t="s">
        <v>15</v>
      </c>
      <c r="H640" s="21">
        <v>40792.730000000003</v>
      </c>
      <c r="I640" s="22" t="s">
        <v>15</v>
      </c>
      <c r="J640" s="23">
        <f t="shared" si="79"/>
        <v>513017.61</v>
      </c>
      <c r="K640" s="11" t="s">
        <v>15</v>
      </c>
    </row>
    <row r="641" spans="1:11" x14ac:dyDescent="0.2">
      <c r="A641" s="11" t="s">
        <v>32</v>
      </c>
      <c r="B641" s="20"/>
      <c r="C641" s="11" t="s">
        <v>15</v>
      </c>
      <c r="D641" s="21">
        <v>213774.21</v>
      </c>
      <c r="E641" s="11" t="s">
        <v>15</v>
      </c>
      <c r="F641" s="21">
        <v>242392.12</v>
      </c>
      <c r="G641" s="22" t="s">
        <v>15</v>
      </c>
      <c r="H641" s="21">
        <v>35229.64</v>
      </c>
      <c r="I641" s="22" t="s">
        <v>15</v>
      </c>
      <c r="J641" s="23">
        <f t="shared" si="79"/>
        <v>491395.97</v>
      </c>
      <c r="K641" s="11" t="s">
        <v>15</v>
      </c>
    </row>
    <row r="642" spans="1:11" x14ac:dyDescent="0.2">
      <c r="A642" s="11" t="s">
        <v>33</v>
      </c>
      <c r="B642" s="20"/>
      <c r="C642" s="11" t="s">
        <v>15</v>
      </c>
      <c r="D642" s="21">
        <v>213774.21</v>
      </c>
      <c r="E642" s="11" t="s">
        <v>15</v>
      </c>
      <c r="F642" s="21">
        <v>242392.12</v>
      </c>
      <c r="G642" s="22" t="s">
        <v>15</v>
      </c>
      <c r="H642" s="21">
        <v>35229.64</v>
      </c>
      <c r="I642" s="22" t="s">
        <v>15</v>
      </c>
      <c r="J642" s="23">
        <f t="shared" si="79"/>
        <v>491395.97</v>
      </c>
      <c r="K642" s="11" t="s">
        <v>15</v>
      </c>
    </row>
    <row r="643" spans="1:11" x14ac:dyDescent="0.2">
      <c r="A643" s="11" t="s">
        <v>34</v>
      </c>
      <c r="B643" s="20"/>
      <c r="C643" s="11" t="s">
        <v>15</v>
      </c>
      <c r="D643" s="21">
        <v>213774.21</v>
      </c>
      <c r="E643" s="11" t="s">
        <v>15</v>
      </c>
      <c r="F643" s="21">
        <v>242392.12</v>
      </c>
      <c r="G643" s="22" t="s">
        <v>15</v>
      </c>
      <c r="H643" s="21">
        <v>0</v>
      </c>
      <c r="I643" s="22" t="s">
        <v>15</v>
      </c>
      <c r="J643" s="23">
        <f t="shared" si="79"/>
        <v>456166.32999999996</v>
      </c>
      <c r="K643" s="11" t="s">
        <v>15</v>
      </c>
    </row>
    <row r="644" spans="1:11" x14ac:dyDescent="0.2">
      <c r="A644" s="11"/>
      <c r="B644" s="20"/>
      <c r="C644" s="11" t="s">
        <v>15</v>
      </c>
      <c r="D644" s="21"/>
      <c r="E644" s="11" t="s">
        <v>15</v>
      </c>
      <c r="F644" s="21"/>
      <c r="G644" s="22" t="s">
        <v>15</v>
      </c>
      <c r="H644" s="21"/>
      <c r="I644" s="22" t="s">
        <v>15</v>
      </c>
      <c r="J644" s="23">
        <f t="shared" si="79"/>
        <v>0</v>
      </c>
      <c r="K644" s="11" t="s">
        <v>15</v>
      </c>
    </row>
    <row r="645" spans="1:11" x14ac:dyDescent="0.2">
      <c r="A645" s="25"/>
      <c r="B645" s="25" t="s">
        <v>28</v>
      </c>
      <c r="C645" s="26" t="s">
        <v>15</v>
      </c>
      <c r="D645" s="27">
        <f>SUM(D639:D644)</f>
        <v>855230.89999999991</v>
      </c>
      <c r="E645" s="26" t="s">
        <v>15</v>
      </c>
      <c r="F645" s="27">
        <f>SUM(F639:F644)</f>
        <v>985492.97</v>
      </c>
      <c r="G645" s="28" t="s">
        <v>15</v>
      </c>
      <c r="H645" s="27">
        <f>SUM(H639:H644)</f>
        <v>168316.92000000004</v>
      </c>
      <c r="I645" s="28" t="s">
        <v>15</v>
      </c>
      <c r="J645" s="27">
        <f>SUM(D645:I645)</f>
        <v>2009040.79</v>
      </c>
      <c r="K645" s="11" t="s">
        <v>15</v>
      </c>
    </row>
    <row r="646" spans="1:11" x14ac:dyDescent="0.2">
      <c r="A646" s="19" t="s">
        <v>115</v>
      </c>
      <c r="B646" s="20">
        <v>438</v>
      </c>
      <c r="C646" s="11" t="s">
        <v>15</v>
      </c>
      <c r="D646" s="29"/>
      <c r="E646" s="11" t="s">
        <v>15</v>
      </c>
      <c r="F646" s="29"/>
      <c r="G646" s="22" t="s">
        <v>15</v>
      </c>
      <c r="H646" s="29"/>
      <c r="I646" s="22" t="s">
        <v>15</v>
      </c>
      <c r="J646" s="23"/>
      <c r="K646" s="11" t="s">
        <v>15</v>
      </c>
    </row>
    <row r="647" spans="1:11" x14ac:dyDescent="0.2">
      <c r="A647" s="11" t="s">
        <v>30</v>
      </c>
      <c r="B647" s="20"/>
      <c r="C647" s="11" t="s">
        <v>15</v>
      </c>
      <c r="D647" s="21"/>
      <c r="E647" s="11" t="s">
        <v>15</v>
      </c>
      <c r="F647" s="21"/>
      <c r="G647" s="22" t="s">
        <v>15</v>
      </c>
      <c r="H647" s="21">
        <v>1232.32</v>
      </c>
      <c r="I647" s="22" t="s">
        <v>15</v>
      </c>
      <c r="J647" s="23">
        <f t="shared" ref="J647:J652" si="80">SUM(D647:H647)</f>
        <v>1232.32</v>
      </c>
      <c r="K647" s="11" t="s">
        <v>15</v>
      </c>
    </row>
    <row r="648" spans="1:11" x14ac:dyDescent="0.2">
      <c r="A648" s="11" t="s">
        <v>31</v>
      </c>
      <c r="B648" s="20"/>
      <c r="C648" s="11" t="s">
        <v>15</v>
      </c>
      <c r="D648" s="21">
        <v>4067.19</v>
      </c>
      <c r="E648" s="11" t="s">
        <v>15</v>
      </c>
      <c r="F648" s="21">
        <v>20415.75</v>
      </c>
      <c r="G648" s="22" t="s">
        <v>15</v>
      </c>
      <c r="H648" s="21">
        <v>657.62</v>
      </c>
      <c r="I648" s="22" t="s">
        <v>15</v>
      </c>
      <c r="J648" s="23">
        <f t="shared" si="80"/>
        <v>25140.559999999998</v>
      </c>
      <c r="K648" s="11" t="s">
        <v>15</v>
      </c>
    </row>
    <row r="649" spans="1:11" x14ac:dyDescent="0.2">
      <c r="A649" s="11" t="s">
        <v>32</v>
      </c>
      <c r="B649" s="20"/>
      <c r="C649" s="11" t="s">
        <v>15</v>
      </c>
      <c r="D649" s="21">
        <v>4064.65</v>
      </c>
      <c r="E649" s="11" t="s">
        <v>15</v>
      </c>
      <c r="F649" s="21">
        <v>5384</v>
      </c>
      <c r="G649" s="22" t="s">
        <v>15</v>
      </c>
      <c r="H649" s="21">
        <v>830.75</v>
      </c>
      <c r="I649" s="22" t="s">
        <v>15</v>
      </c>
      <c r="J649" s="23">
        <f t="shared" si="80"/>
        <v>10279.4</v>
      </c>
      <c r="K649" s="11" t="s">
        <v>15</v>
      </c>
    </row>
    <row r="650" spans="1:11" x14ac:dyDescent="0.2">
      <c r="A650" s="11" t="s">
        <v>33</v>
      </c>
      <c r="B650" s="20"/>
      <c r="C650" s="11" t="s">
        <v>15</v>
      </c>
      <c r="D650" s="21">
        <v>4064.65</v>
      </c>
      <c r="E650" s="11" t="s">
        <v>15</v>
      </c>
      <c r="F650" s="21">
        <v>5384</v>
      </c>
      <c r="G650" s="22" t="s">
        <v>15</v>
      </c>
      <c r="H650" s="21">
        <v>830.75</v>
      </c>
      <c r="I650" s="22" t="s">
        <v>15</v>
      </c>
      <c r="J650" s="23">
        <f t="shared" si="80"/>
        <v>10279.4</v>
      </c>
      <c r="K650" s="11" t="s">
        <v>15</v>
      </c>
    </row>
    <row r="651" spans="1:11" x14ac:dyDescent="0.2">
      <c r="A651" s="11" t="s">
        <v>34</v>
      </c>
      <c r="B651" s="20"/>
      <c r="C651" s="11" t="s">
        <v>15</v>
      </c>
      <c r="D651" s="21">
        <v>4064.65</v>
      </c>
      <c r="E651" s="11" t="s">
        <v>15</v>
      </c>
      <c r="F651" s="21">
        <v>5384</v>
      </c>
      <c r="G651" s="22" t="s">
        <v>15</v>
      </c>
      <c r="H651" s="21">
        <v>0</v>
      </c>
      <c r="I651" s="22" t="s">
        <v>15</v>
      </c>
      <c r="J651" s="23">
        <f t="shared" si="80"/>
        <v>9448.65</v>
      </c>
      <c r="K651" s="11" t="s">
        <v>15</v>
      </c>
    </row>
    <row r="652" spans="1:11" x14ac:dyDescent="0.2">
      <c r="A652" s="11"/>
      <c r="B652" s="20"/>
      <c r="C652" s="11" t="s">
        <v>15</v>
      </c>
      <c r="D652" s="21"/>
      <c r="E652" s="11" t="s">
        <v>15</v>
      </c>
      <c r="F652" s="21"/>
      <c r="G652" s="22" t="s">
        <v>15</v>
      </c>
      <c r="H652" s="21"/>
      <c r="I652" s="22" t="s">
        <v>15</v>
      </c>
      <c r="J652" s="23">
        <f t="shared" si="80"/>
        <v>0</v>
      </c>
      <c r="K652" s="11" t="s">
        <v>15</v>
      </c>
    </row>
    <row r="653" spans="1:11" x14ac:dyDescent="0.2">
      <c r="A653" s="25"/>
      <c r="B653" s="25" t="s">
        <v>28</v>
      </c>
      <c r="C653" s="26" t="s">
        <v>15</v>
      </c>
      <c r="D653" s="27">
        <f>SUM(D647:D652)</f>
        <v>16261.14</v>
      </c>
      <c r="E653" s="26" t="s">
        <v>15</v>
      </c>
      <c r="F653" s="27">
        <f>SUM(F647:F652)</f>
        <v>36567.75</v>
      </c>
      <c r="G653" s="28" t="s">
        <v>15</v>
      </c>
      <c r="H653" s="27">
        <f>SUM(H647:H652)</f>
        <v>3551.44</v>
      </c>
      <c r="I653" s="28" t="s">
        <v>15</v>
      </c>
      <c r="J653" s="27">
        <f>SUM(D653:I653)</f>
        <v>56380.33</v>
      </c>
      <c r="K653" s="11" t="s">
        <v>15</v>
      </c>
    </row>
    <row r="654" spans="1:11" x14ac:dyDescent="0.2">
      <c r="A654" s="19" t="s">
        <v>116</v>
      </c>
      <c r="B654" s="20">
        <v>1690</v>
      </c>
      <c r="C654" s="11" t="s">
        <v>15</v>
      </c>
      <c r="D654" s="29"/>
      <c r="E654" s="11" t="s">
        <v>15</v>
      </c>
      <c r="F654" s="29"/>
      <c r="G654" s="22" t="s">
        <v>15</v>
      </c>
      <c r="H654" s="29"/>
      <c r="I654" s="22" t="s">
        <v>15</v>
      </c>
      <c r="J654" s="23"/>
      <c r="K654" s="11" t="s">
        <v>15</v>
      </c>
    </row>
    <row r="655" spans="1:11" x14ac:dyDescent="0.2">
      <c r="A655" s="11" t="s">
        <v>30</v>
      </c>
      <c r="B655" s="20"/>
      <c r="C655" s="11" t="s">
        <v>15</v>
      </c>
      <c r="D655" s="21"/>
      <c r="E655" s="11" t="s">
        <v>15</v>
      </c>
      <c r="F655" s="21"/>
      <c r="G655" s="22" t="s">
        <v>15</v>
      </c>
      <c r="H655" s="21">
        <v>3341.73</v>
      </c>
      <c r="I655" s="22" t="s">
        <v>15</v>
      </c>
      <c r="J655" s="23">
        <f t="shared" ref="J655:J660" si="81">SUM(D655:H655)</f>
        <v>3341.73</v>
      </c>
      <c r="K655" s="11" t="s">
        <v>15</v>
      </c>
    </row>
    <row r="656" spans="1:11" x14ac:dyDescent="0.2">
      <c r="A656" s="11" t="s">
        <v>31</v>
      </c>
      <c r="B656" s="20"/>
      <c r="C656" s="11" t="s">
        <v>15</v>
      </c>
      <c r="D656" s="21">
        <v>15693.04</v>
      </c>
      <c r="E656" s="11" t="s">
        <v>15</v>
      </c>
      <c r="F656" s="21">
        <v>29468.71</v>
      </c>
      <c r="G656" s="22" t="s">
        <v>15</v>
      </c>
      <c r="H656" s="21">
        <v>2782.94</v>
      </c>
      <c r="I656" s="22" t="s">
        <v>15</v>
      </c>
      <c r="J656" s="23">
        <f t="shared" si="81"/>
        <v>47944.69</v>
      </c>
      <c r="K656" s="11" t="s">
        <v>15</v>
      </c>
    </row>
    <row r="657" spans="1:11" x14ac:dyDescent="0.2">
      <c r="A657" s="11" t="s">
        <v>32</v>
      </c>
      <c r="B657" s="20"/>
      <c r="C657" s="11" t="s">
        <v>15</v>
      </c>
      <c r="D657" s="21">
        <v>15683.22</v>
      </c>
      <c r="E657" s="11" t="s">
        <v>15</v>
      </c>
      <c r="F657" s="21">
        <v>13967.65</v>
      </c>
      <c r="G657" s="22" t="s">
        <v>15</v>
      </c>
      <c r="H657" s="21">
        <v>1921.94</v>
      </c>
      <c r="I657" s="22" t="s">
        <v>15</v>
      </c>
      <c r="J657" s="23">
        <f t="shared" si="81"/>
        <v>31572.809999999998</v>
      </c>
      <c r="K657" s="11" t="s">
        <v>15</v>
      </c>
    </row>
    <row r="658" spans="1:11" x14ac:dyDescent="0.2">
      <c r="A658" s="11" t="s">
        <v>33</v>
      </c>
      <c r="B658" s="20"/>
      <c r="C658" s="11" t="s">
        <v>15</v>
      </c>
      <c r="D658" s="21">
        <v>15683.22</v>
      </c>
      <c r="E658" s="11" t="s">
        <v>15</v>
      </c>
      <c r="F658" s="21">
        <v>13967.65</v>
      </c>
      <c r="G658" s="22" t="s">
        <v>15</v>
      </c>
      <c r="H658" s="21">
        <v>1921.94</v>
      </c>
      <c r="I658" s="22" t="s">
        <v>15</v>
      </c>
      <c r="J658" s="23">
        <f t="shared" si="81"/>
        <v>31572.809999999998</v>
      </c>
      <c r="K658" s="11" t="s">
        <v>15</v>
      </c>
    </row>
    <row r="659" spans="1:11" x14ac:dyDescent="0.2">
      <c r="A659" s="11" t="s">
        <v>34</v>
      </c>
      <c r="B659" s="20"/>
      <c r="C659" s="11" t="s">
        <v>15</v>
      </c>
      <c r="D659" s="21">
        <v>15683.22</v>
      </c>
      <c r="E659" s="11" t="s">
        <v>15</v>
      </c>
      <c r="F659" s="21">
        <v>13967.65</v>
      </c>
      <c r="G659" s="22" t="s">
        <v>15</v>
      </c>
      <c r="H659" s="21">
        <v>0</v>
      </c>
      <c r="I659" s="22" t="s">
        <v>15</v>
      </c>
      <c r="J659" s="23">
        <f t="shared" si="81"/>
        <v>29650.87</v>
      </c>
      <c r="K659" s="11" t="s">
        <v>15</v>
      </c>
    </row>
    <row r="660" spans="1:11" x14ac:dyDescent="0.2">
      <c r="A660" s="11"/>
      <c r="B660" s="20"/>
      <c r="C660" s="11" t="s">
        <v>15</v>
      </c>
      <c r="D660" s="21"/>
      <c r="E660" s="11" t="s">
        <v>15</v>
      </c>
      <c r="F660" s="21"/>
      <c r="G660" s="22" t="s">
        <v>15</v>
      </c>
      <c r="H660" s="21"/>
      <c r="I660" s="22" t="s">
        <v>15</v>
      </c>
      <c r="J660" s="23">
        <f t="shared" si="81"/>
        <v>0</v>
      </c>
      <c r="K660" s="11" t="s">
        <v>15</v>
      </c>
    </row>
    <row r="661" spans="1:11" x14ac:dyDescent="0.2">
      <c r="A661" s="25"/>
      <c r="B661" s="25" t="s">
        <v>28</v>
      </c>
      <c r="C661" s="26" t="s">
        <v>15</v>
      </c>
      <c r="D661" s="27">
        <f>SUM(D655:D660)</f>
        <v>62742.700000000004</v>
      </c>
      <c r="E661" s="26" t="s">
        <v>15</v>
      </c>
      <c r="F661" s="27">
        <f>SUM(F655:F660)</f>
        <v>71371.66</v>
      </c>
      <c r="G661" s="28" t="s">
        <v>15</v>
      </c>
      <c r="H661" s="27">
        <f>SUM(H655:H660)</f>
        <v>9968.5500000000011</v>
      </c>
      <c r="I661" s="28" t="s">
        <v>15</v>
      </c>
      <c r="J661" s="27">
        <f>SUM(D661:I661)</f>
        <v>144082.91</v>
      </c>
      <c r="K661" s="11" t="s">
        <v>15</v>
      </c>
    </row>
    <row r="662" spans="1:11" x14ac:dyDescent="0.2">
      <c r="A662" s="19" t="s">
        <v>117</v>
      </c>
      <c r="B662" s="31">
        <v>17450</v>
      </c>
      <c r="C662" s="11" t="s">
        <v>15</v>
      </c>
      <c r="D662" s="29"/>
      <c r="E662" s="11" t="s">
        <v>15</v>
      </c>
      <c r="F662" s="29"/>
      <c r="G662" s="22" t="s">
        <v>15</v>
      </c>
      <c r="H662" s="29"/>
      <c r="I662" s="22" t="s">
        <v>15</v>
      </c>
      <c r="J662" s="23"/>
      <c r="K662" s="11" t="s">
        <v>15</v>
      </c>
    </row>
    <row r="663" spans="1:11" x14ac:dyDescent="0.2">
      <c r="A663" s="11" t="s">
        <v>30</v>
      </c>
      <c r="B663" s="20"/>
      <c r="C663" s="11" t="s">
        <v>15</v>
      </c>
      <c r="D663" s="21"/>
      <c r="E663" s="11" t="s">
        <v>15</v>
      </c>
      <c r="F663" s="21"/>
      <c r="G663" s="22" t="s">
        <v>15</v>
      </c>
      <c r="H663" s="21">
        <v>22831.5</v>
      </c>
      <c r="I663" s="22" t="s">
        <v>15</v>
      </c>
      <c r="J663" s="23">
        <f t="shared" ref="J663:J668" si="82">SUM(D663:H663)</f>
        <v>22831.5</v>
      </c>
      <c r="K663" s="11" t="s">
        <v>15</v>
      </c>
    </row>
    <row r="664" spans="1:11" x14ac:dyDescent="0.2">
      <c r="A664" s="11" t="s">
        <v>31</v>
      </c>
      <c r="B664" s="20"/>
      <c r="C664" s="11" t="s">
        <v>15</v>
      </c>
      <c r="D664" s="21">
        <v>162037.65</v>
      </c>
      <c r="E664" s="11" t="s">
        <v>15</v>
      </c>
      <c r="F664" s="21">
        <v>200804.68</v>
      </c>
      <c r="G664" s="22" t="s">
        <v>15</v>
      </c>
      <c r="H664" s="21">
        <v>19801.66</v>
      </c>
      <c r="I664" s="22" t="s">
        <v>15</v>
      </c>
      <c r="J664" s="23">
        <f t="shared" si="82"/>
        <v>382643.98999999993</v>
      </c>
      <c r="K664" s="11" t="s">
        <v>15</v>
      </c>
    </row>
    <row r="665" spans="1:11" x14ac:dyDescent="0.2">
      <c r="A665" s="11" t="s">
        <v>32</v>
      </c>
      <c r="B665" s="20"/>
      <c r="C665" s="11" t="s">
        <v>15</v>
      </c>
      <c r="D665" s="21">
        <v>161936.09</v>
      </c>
      <c r="E665" s="11" t="s">
        <v>15</v>
      </c>
      <c r="F665" s="21">
        <v>187379.52</v>
      </c>
      <c r="G665" s="22" t="s">
        <v>15</v>
      </c>
      <c r="H665" s="21">
        <v>15347.67</v>
      </c>
      <c r="I665" s="22" t="s">
        <v>15</v>
      </c>
      <c r="J665" s="23">
        <f t="shared" si="82"/>
        <v>364663.27999999997</v>
      </c>
      <c r="K665" s="11" t="s">
        <v>15</v>
      </c>
    </row>
    <row r="666" spans="1:11" x14ac:dyDescent="0.2">
      <c r="A666" s="11" t="s">
        <v>33</v>
      </c>
      <c r="B666" s="20"/>
      <c r="C666" s="11" t="s">
        <v>15</v>
      </c>
      <c r="D666" s="21">
        <v>161936.09</v>
      </c>
      <c r="E666" s="11" t="s">
        <v>15</v>
      </c>
      <c r="F666" s="21">
        <v>187379.52</v>
      </c>
      <c r="G666" s="22" t="s">
        <v>15</v>
      </c>
      <c r="H666" s="21">
        <v>15347.67</v>
      </c>
      <c r="I666" s="22" t="s">
        <v>15</v>
      </c>
      <c r="J666" s="23">
        <f t="shared" si="82"/>
        <v>364663.27999999997</v>
      </c>
      <c r="K666" s="11" t="s">
        <v>15</v>
      </c>
    </row>
    <row r="667" spans="1:11" x14ac:dyDescent="0.2">
      <c r="A667" s="11" t="s">
        <v>34</v>
      </c>
      <c r="B667" s="20"/>
      <c r="C667" s="11" t="s">
        <v>15</v>
      </c>
      <c r="D667" s="21">
        <v>161936.09</v>
      </c>
      <c r="E667" s="11" t="s">
        <v>15</v>
      </c>
      <c r="F667" s="21">
        <v>187379.52</v>
      </c>
      <c r="G667" s="22" t="s">
        <v>15</v>
      </c>
      <c r="H667" s="21">
        <v>0</v>
      </c>
      <c r="I667" s="22" t="s">
        <v>15</v>
      </c>
      <c r="J667" s="23">
        <f t="shared" si="82"/>
        <v>349315.61</v>
      </c>
      <c r="K667" s="11" t="s">
        <v>15</v>
      </c>
    </row>
    <row r="668" spans="1:11" x14ac:dyDescent="0.2">
      <c r="A668" s="11"/>
      <c r="B668" s="20"/>
      <c r="C668" s="11" t="s">
        <v>15</v>
      </c>
      <c r="D668" s="21"/>
      <c r="E668" s="11" t="s">
        <v>15</v>
      </c>
      <c r="F668" s="21"/>
      <c r="G668" s="22" t="s">
        <v>15</v>
      </c>
      <c r="H668" s="21"/>
      <c r="I668" s="22" t="s">
        <v>15</v>
      </c>
      <c r="J668" s="23">
        <f t="shared" si="82"/>
        <v>0</v>
      </c>
      <c r="K668" s="11" t="s">
        <v>15</v>
      </c>
    </row>
    <row r="669" spans="1:11" x14ac:dyDescent="0.2">
      <c r="A669" s="25"/>
      <c r="B669" s="25" t="s">
        <v>28</v>
      </c>
      <c r="C669" s="26" t="s">
        <v>15</v>
      </c>
      <c r="D669" s="27">
        <f>SUM(D663:D668)</f>
        <v>647845.91999999993</v>
      </c>
      <c r="E669" s="26" t="s">
        <v>15</v>
      </c>
      <c r="F669" s="27">
        <f>SUM(F663:F668)</f>
        <v>762943.24</v>
      </c>
      <c r="G669" s="28" t="s">
        <v>15</v>
      </c>
      <c r="H669" s="27">
        <f>SUM(H663:H668)</f>
        <v>73328.5</v>
      </c>
      <c r="I669" s="28" t="s">
        <v>15</v>
      </c>
      <c r="J669" s="27">
        <f>SUM(D669:I669)</f>
        <v>1484117.66</v>
      </c>
      <c r="K669" s="11" t="s">
        <v>15</v>
      </c>
    </row>
    <row r="670" spans="1:11" x14ac:dyDescent="0.2">
      <c r="A670" s="19" t="s">
        <v>118</v>
      </c>
      <c r="B670" s="20">
        <v>649</v>
      </c>
      <c r="C670" s="11" t="s">
        <v>15</v>
      </c>
      <c r="D670" s="29"/>
      <c r="E670" s="11" t="s">
        <v>15</v>
      </c>
      <c r="F670" s="29"/>
      <c r="G670" s="22" t="s">
        <v>15</v>
      </c>
      <c r="H670" s="29"/>
      <c r="I670" s="22" t="s">
        <v>15</v>
      </c>
      <c r="J670" s="23"/>
      <c r="K670" s="11" t="s">
        <v>15</v>
      </c>
    </row>
    <row r="671" spans="1:11" x14ac:dyDescent="0.2">
      <c r="A671" s="11" t="s">
        <v>30</v>
      </c>
      <c r="B671" s="20"/>
      <c r="C671" s="11" t="s">
        <v>15</v>
      </c>
      <c r="D671" s="21"/>
      <c r="E671" s="11" t="s">
        <v>15</v>
      </c>
      <c r="F671" s="21"/>
      <c r="G671" s="22" t="s">
        <v>15</v>
      </c>
      <c r="H671" s="21">
        <v>602.87</v>
      </c>
      <c r="I671" s="22" t="s">
        <v>15</v>
      </c>
      <c r="J671" s="23">
        <f t="shared" ref="J671:J676" si="83">SUM(D671:H671)</f>
        <v>602.87</v>
      </c>
      <c r="K671" s="11" t="s">
        <v>15</v>
      </c>
    </row>
    <row r="672" spans="1:11" x14ac:dyDescent="0.2">
      <c r="A672" s="11" t="s">
        <v>31</v>
      </c>
      <c r="B672" s="20"/>
      <c r="C672" s="11" t="s">
        <v>15</v>
      </c>
      <c r="D672" s="21">
        <v>6026.5</v>
      </c>
      <c r="E672" s="11" t="s">
        <v>15</v>
      </c>
      <c r="F672" s="21">
        <v>24922.27</v>
      </c>
      <c r="G672" s="22" t="s">
        <v>15</v>
      </c>
      <c r="H672" s="21">
        <v>521.53</v>
      </c>
      <c r="I672" s="22" t="s">
        <v>15</v>
      </c>
      <c r="J672" s="23">
        <f t="shared" si="83"/>
        <v>31470.3</v>
      </c>
      <c r="K672" s="11" t="s">
        <v>15</v>
      </c>
    </row>
    <row r="673" spans="1:11" x14ac:dyDescent="0.2">
      <c r="A673" s="11" t="s">
        <v>32</v>
      </c>
      <c r="B673" s="20"/>
      <c r="C673" s="11" t="s">
        <v>15</v>
      </c>
      <c r="D673" s="21">
        <v>6022.72</v>
      </c>
      <c r="E673" s="11" t="s">
        <v>15</v>
      </c>
      <c r="F673" s="21">
        <v>9669.18</v>
      </c>
      <c r="G673" s="22" t="s">
        <v>15</v>
      </c>
      <c r="H673" s="21">
        <v>382.47</v>
      </c>
      <c r="I673" s="22" t="s">
        <v>15</v>
      </c>
      <c r="J673" s="23">
        <f t="shared" si="83"/>
        <v>16074.37</v>
      </c>
      <c r="K673" s="11" t="s">
        <v>15</v>
      </c>
    </row>
    <row r="674" spans="1:11" x14ac:dyDescent="0.2">
      <c r="A674" s="11" t="s">
        <v>33</v>
      </c>
      <c r="B674" s="20"/>
      <c r="C674" s="11" t="s">
        <v>15</v>
      </c>
      <c r="D674" s="21">
        <v>6022.72</v>
      </c>
      <c r="E674" s="11" t="s">
        <v>15</v>
      </c>
      <c r="F674" s="21">
        <v>9669.18</v>
      </c>
      <c r="G674" s="22" t="s">
        <v>15</v>
      </c>
      <c r="H674" s="21">
        <v>382.47</v>
      </c>
      <c r="I674" s="22" t="s">
        <v>15</v>
      </c>
      <c r="J674" s="23">
        <f t="shared" si="83"/>
        <v>16074.37</v>
      </c>
      <c r="K674" s="11" t="s">
        <v>15</v>
      </c>
    </row>
    <row r="675" spans="1:11" x14ac:dyDescent="0.2">
      <c r="A675" s="11" t="s">
        <v>34</v>
      </c>
      <c r="B675" s="20"/>
      <c r="C675" s="11" t="s">
        <v>15</v>
      </c>
      <c r="D675" s="21">
        <v>6022.72</v>
      </c>
      <c r="E675" s="11" t="s">
        <v>15</v>
      </c>
      <c r="F675" s="21">
        <v>9669.18</v>
      </c>
      <c r="G675" s="22" t="s">
        <v>15</v>
      </c>
      <c r="H675" s="21">
        <v>0</v>
      </c>
      <c r="I675" s="22" t="s">
        <v>15</v>
      </c>
      <c r="J675" s="23">
        <f t="shared" si="83"/>
        <v>15691.900000000001</v>
      </c>
      <c r="K675" s="11" t="s">
        <v>15</v>
      </c>
    </row>
    <row r="676" spans="1:11" x14ac:dyDescent="0.2">
      <c r="A676" s="11"/>
      <c r="B676" s="20"/>
      <c r="C676" s="11" t="s">
        <v>15</v>
      </c>
      <c r="D676" s="21"/>
      <c r="E676" s="11" t="s">
        <v>15</v>
      </c>
      <c r="F676" s="21"/>
      <c r="G676" s="22" t="s">
        <v>15</v>
      </c>
      <c r="H676" s="21"/>
      <c r="I676" s="22" t="s">
        <v>15</v>
      </c>
      <c r="J676" s="23">
        <f t="shared" si="83"/>
        <v>0</v>
      </c>
      <c r="K676" s="11" t="s">
        <v>15</v>
      </c>
    </row>
    <row r="677" spans="1:11" x14ac:dyDescent="0.2">
      <c r="A677" s="25"/>
      <c r="B677" s="25" t="s">
        <v>28</v>
      </c>
      <c r="C677" s="26" t="s">
        <v>15</v>
      </c>
      <c r="D677" s="27">
        <f>SUM(D671:D676)</f>
        <v>24094.660000000003</v>
      </c>
      <c r="E677" s="26" t="s">
        <v>15</v>
      </c>
      <c r="F677" s="27">
        <f>SUM(F671:F676)</f>
        <v>53929.81</v>
      </c>
      <c r="G677" s="28" t="s">
        <v>15</v>
      </c>
      <c r="H677" s="27">
        <f>SUM(H671:H676)</f>
        <v>1889.3400000000001</v>
      </c>
      <c r="I677" s="28" t="s">
        <v>15</v>
      </c>
      <c r="J677" s="27">
        <f>SUM(D677:I677)</f>
        <v>79913.81</v>
      </c>
      <c r="K677" s="11" t="s">
        <v>15</v>
      </c>
    </row>
    <row r="678" spans="1:11" x14ac:dyDescent="0.2">
      <c r="A678" s="19" t="s">
        <v>119</v>
      </c>
      <c r="B678" s="20">
        <v>433</v>
      </c>
      <c r="C678" s="11" t="s">
        <v>15</v>
      </c>
      <c r="D678" s="29"/>
      <c r="E678" s="11" t="s">
        <v>15</v>
      </c>
      <c r="F678" s="29"/>
      <c r="G678" s="22" t="s">
        <v>15</v>
      </c>
      <c r="H678" s="29"/>
      <c r="I678" s="22" t="s">
        <v>15</v>
      </c>
      <c r="J678" s="23"/>
      <c r="K678" s="11" t="s">
        <v>15</v>
      </c>
    </row>
    <row r="679" spans="1:11" x14ac:dyDescent="0.2">
      <c r="A679" s="11" t="s">
        <v>30</v>
      </c>
      <c r="B679" s="20"/>
      <c r="C679" s="11" t="s">
        <v>15</v>
      </c>
      <c r="D679" s="21"/>
      <c r="E679" s="11" t="s">
        <v>15</v>
      </c>
      <c r="F679" s="21"/>
      <c r="G679" s="22" t="s">
        <v>15</v>
      </c>
      <c r="H679" s="21">
        <v>856.19</v>
      </c>
      <c r="I679" s="22" t="s">
        <v>15</v>
      </c>
      <c r="J679" s="23">
        <f t="shared" ref="J679:J684" si="84">SUM(D679:H679)</f>
        <v>856.19</v>
      </c>
      <c r="K679" s="11" t="s">
        <v>15</v>
      </c>
    </row>
    <row r="680" spans="1:11" x14ac:dyDescent="0.2">
      <c r="A680" s="11" t="s">
        <v>31</v>
      </c>
      <c r="B680" s="20"/>
      <c r="C680" s="11" t="s">
        <v>15</v>
      </c>
      <c r="D680" s="21">
        <v>4020.76</v>
      </c>
      <c r="E680" s="11" t="s">
        <v>15</v>
      </c>
      <c r="F680" s="21">
        <v>18707.07</v>
      </c>
      <c r="G680" s="22" t="s">
        <v>15</v>
      </c>
      <c r="H680" s="21">
        <v>713.03</v>
      </c>
      <c r="I680" s="22" t="s">
        <v>15</v>
      </c>
      <c r="J680" s="23">
        <f t="shared" si="84"/>
        <v>23440.86</v>
      </c>
      <c r="K680" s="11" t="s">
        <v>15</v>
      </c>
    </row>
    <row r="681" spans="1:11" x14ac:dyDescent="0.2">
      <c r="A681" s="11" t="s">
        <v>32</v>
      </c>
      <c r="B681" s="20"/>
      <c r="C681" s="11" t="s">
        <v>15</v>
      </c>
      <c r="D681" s="21">
        <v>4018.24</v>
      </c>
      <c r="E681" s="11" t="s">
        <v>15</v>
      </c>
      <c r="F681" s="21">
        <v>3578.69</v>
      </c>
      <c r="G681" s="22" t="s">
        <v>15</v>
      </c>
      <c r="H681" s="21">
        <v>492.43</v>
      </c>
      <c r="I681" s="22" t="s">
        <v>15</v>
      </c>
      <c r="J681" s="23">
        <f t="shared" si="84"/>
        <v>8089.3600000000006</v>
      </c>
      <c r="K681" s="11" t="s">
        <v>15</v>
      </c>
    </row>
    <row r="682" spans="1:11" x14ac:dyDescent="0.2">
      <c r="A682" s="11" t="s">
        <v>33</v>
      </c>
      <c r="B682" s="20"/>
      <c r="C682" s="11" t="s">
        <v>15</v>
      </c>
      <c r="D682" s="21">
        <v>4018.24</v>
      </c>
      <c r="E682" s="11" t="s">
        <v>15</v>
      </c>
      <c r="F682" s="21">
        <v>3578.69</v>
      </c>
      <c r="G682" s="22" t="s">
        <v>15</v>
      </c>
      <c r="H682" s="21">
        <v>492.43</v>
      </c>
      <c r="I682" s="22" t="s">
        <v>15</v>
      </c>
      <c r="J682" s="23">
        <f t="shared" si="84"/>
        <v>8089.3600000000006</v>
      </c>
      <c r="K682" s="11" t="s">
        <v>15</v>
      </c>
    </row>
    <row r="683" spans="1:11" x14ac:dyDescent="0.2">
      <c r="A683" s="11" t="s">
        <v>34</v>
      </c>
      <c r="B683" s="20"/>
      <c r="C683" s="11" t="s">
        <v>15</v>
      </c>
      <c r="D683" s="21">
        <v>4018.24</v>
      </c>
      <c r="E683" s="11" t="s">
        <v>15</v>
      </c>
      <c r="F683" s="21">
        <v>3578.69</v>
      </c>
      <c r="G683" s="22" t="s">
        <v>15</v>
      </c>
      <c r="H683" s="21">
        <v>0</v>
      </c>
      <c r="I683" s="22" t="s">
        <v>15</v>
      </c>
      <c r="J683" s="23">
        <f t="shared" si="84"/>
        <v>7596.93</v>
      </c>
      <c r="K683" s="11" t="s">
        <v>15</v>
      </c>
    </row>
    <row r="684" spans="1:11" x14ac:dyDescent="0.2">
      <c r="A684" s="11"/>
      <c r="B684" s="20"/>
      <c r="C684" s="11" t="s">
        <v>15</v>
      </c>
      <c r="D684" s="21"/>
      <c r="E684" s="11" t="s">
        <v>15</v>
      </c>
      <c r="F684" s="21"/>
      <c r="G684" s="22" t="s">
        <v>15</v>
      </c>
      <c r="H684" s="21"/>
      <c r="I684" s="22" t="s">
        <v>15</v>
      </c>
      <c r="J684" s="23">
        <f t="shared" si="84"/>
        <v>0</v>
      </c>
      <c r="K684" s="11" t="s">
        <v>15</v>
      </c>
    </row>
    <row r="685" spans="1:11" x14ac:dyDescent="0.2">
      <c r="A685" s="25"/>
      <c r="B685" s="25" t="s">
        <v>28</v>
      </c>
      <c r="C685" s="26" t="s">
        <v>15</v>
      </c>
      <c r="D685" s="27">
        <f>SUM(D679:D684)</f>
        <v>16075.48</v>
      </c>
      <c r="E685" s="26" t="s">
        <v>15</v>
      </c>
      <c r="F685" s="27">
        <f>SUM(F679:F684)</f>
        <v>29443.139999999996</v>
      </c>
      <c r="G685" s="28" t="s">
        <v>15</v>
      </c>
      <c r="H685" s="27">
        <f>SUM(H679:H684)</f>
        <v>2554.08</v>
      </c>
      <c r="I685" s="28" t="s">
        <v>15</v>
      </c>
      <c r="J685" s="27">
        <f>SUM(D685:I685)</f>
        <v>48072.7</v>
      </c>
      <c r="K685" s="11" t="s">
        <v>15</v>
      </c>
    </row>
    <row r="686" spans="1:11" x14ac:dyDescent="0.2">
      <c r="A686" s="30" t="s">
        <v>120</v>
      </c>
      <c r="B686" s="20">
        <v>334</v>
      </c>
      <c r="C686" s="11" t="s">
        <v>15</v>
      </c>
      <c r="D686" s="29"/>
      <c r="E686" s="11" t="s">
        <v>15</v>
      </c>
      <c r="F686" s="29"/>
      <c r="G686" s="22" t="s">
        <v>15</v>
      </c>
      <c r="H686" s="29"/>
      <c r="I686" s="22" t="s">
        <v>15</v>
      </c>
      <c r="J686" s="23"/>
      <c r="K686" s="11" t="s">
        <v>15</v>
      </c>
    </row>
    <row r="687" spans="1:11" x14ac:dyDescent="0.2">
      <c r="A687" s="11" t="s">
        <v>30</v>
      </c>
      <c r="B687" s="20"/>
      <c r="C687" s="11" t="s">
        <v>15</v>
      </c>
      <c r="D687" s="21"/>
      <c r="E687" s="11" t="s">
        <v>15</v>
      </c>
      <c r="F687" s="21"/>
      <c r="G687" s="22" t="s">
        <v>15</v>
      </c>
      <c r="H687" s="21">
        <v>827.39</v>
      </c>
      <c r="I687" s="22" t="s">
        <v>15</v>
      </c>
      <c r="J687" s="23">
        <f t="shared" ref="J687:J692" si="85">SUM(D687:H687)</f>
        <v>827.39</v>
      </c>
      <c r="K687" s="11" t="s">
        <v>15</v>
      </c>
    </row>
    <row r="688" spans="1:11" x14ac:dyDescent="0.2">
      <c r="A688" s="11" t="s">
        <v>31</v>
      </c>
      <c r="B688" s="20"/>
      <c r="C688" s="11" t="s">
        <v>15</v>
      </c>
      <c r="D688" s="21">
        <v>3120.04</v>
      </c>
      <c r="E688" s="11" t="s">
        <v>15</v>
      </c>
      <c r="F688" s="21">
        <v>18548.98</v>
      </c>
      <c r="G688" s="22" t="s">
        <v>15</v>
      </c>
      <c r="H688" s="21">
        <v>591.46</v>
      </c>
      <c r="I688" s="22" t="s">
        <v>15</v>
      </c>
      <c r="J688" s="23">
        <f t="shared" si="85"/>
        <v>22260.48</v>
      </c>
      <c r="K688" s="11" t="s">
        <v>15</v>
      </c>
    </row>
    <row r="689" spans="1:11" x14ac:dyDescent="0.2">
      <c r="A689" s="11" t="s">
        <v>32</v>
      </c>
      <c r="B689" s="20"/>
      <c r="C689" s="11" t="s">
        <v>15</v>
      </c>
      <c r="D689" s="21">
        <v>3080.94</v>
      </c>
      <c r="E689" s="11" t="s">
        <v>15</v>
      </c>
      <c r="F689" s="21">
        <v>3514.45</v>
      </c>
      <c r="G689" s="22" t="s">
        <v>15</v>
      </c>
      <c r="H689" s="21">
        <v>510.8</v>
      </c>
      <c r="I689" s="22" t="s">
        <v>15</v>
      </c>
      <c r="J689" s="23">
        <f t="shared" si="85"/>
        <v>7106.19</v>
      </c>
      <c r="K689" s="11" t="s">
        <v>15</v>
      </c>
    </row>
    <row r="690" spans="1:11" x14ac:dyDescent="0.2">
      <c r="A690" s="11" t="s">
        <v>33</v>
      </c>
      <c r="B690" s="20"/>
      <c r="C690" s="11" t="s">
        <v>15</v>
      </c>
      <c r="D690" s="21">
        <v>3080.94</v>
      </c>
      <c r="E690" s="11" t="s">
        <v>15</v>
      </c>
      <c r="F690" s="21">
        <v>3514.45</v>
      </c>
      <c r="G690" s="22" t="s">
        <v>15</v>
      </c>
      <c r="H690" s="21">
        <v>510.8</v>
      </c>
      <c r="I690" s="22" t="s">
        <v>15</v>
      </c>
      <c r="J690" s="23">
        <f t="shared" si="85"/>
        <v>7106.19</v>
      </c>
      <c r="K690" s="11" t="s">
        <v>15</v>
      </c>
    </row>
    <row r="691" spans="1:11" x14ac:dyDescent="0.2">
      <c r="A691" s="11" t="s">
        <v>34</v>
      </c>
      <c r="B691" s="20"/>
      <c r="C691" s="11" t="s">
        <v>15</v>
      </c>
      <c r="D691" s="21">
        <v>3080.94</v>
      </c>
      <c r="E691" s="11" t="s">
        <v>15</v>
      </c>
      <c r="F691" s="21">
        <v>3514.45</v>
      </c>
      <c r="G691" s="22" t="s">
        <v>15</v>
      </c>
      <c r="H691" s="21">
        <v>0</v>
      </c>
      <c r="I691" s="22" t="s">
        <v>15</v>
      </c>
      <c r="J691" s="23">
        <f t="shared" si="85"/>
        <v>6595.3899999999994</v>
      </c>
      <c r="K691" s="11" t="s">
        <v>15</v>
      </c>
    </row>
    <row r="692" spans="1:11" x14ac:dyDescent="0.2">
      <c r="A692" s="11"/>
      <c r="B692" s="20"/>
      <c r="C692" s="11" t="s">
        <v>15</v>
      </c>
      <c r="D692" s="21"/>
      <c r="E692" s="11" t="s">
        <v>15</v>
      </c>
      <c r="F692" s="21"/>
      <c r="G692" s="22" t="s">
        <v>15</v>
      </c>
      <c r="H692" s="21"/>
      <c r="I692" s="22" t="s">
        <v>15</v>
      </c>
      <c r="J692" s="23">
        <f t="shared" si="85"/>
        <v>0</v>
      </c>
      <c r="K692" s="11" t="s">
        <v>15</v>
      </c>
    </row>
    <row r="693" spans="1:11" x14ac:dyDescent="0.2">
      <c r="A693" s="25"/>
      <c r="B693" s="25" t="s">
        <v>28</v>
      </c>
      <c r="C693" s="26" t="s">
        <v>15</v>
      </c>
      <c r="D693" s="27">
        <f>SUM(D687:D692)</f>
        <v>12362.86</v>
      </c>
      <c r="E693" s="26" t="s">
        <v>15</v>
      </c>
      <c r="F693" s="27">
        <f>SUM(F687:F692)</f>
        <v>29092.33</v>
      </c>
      <c r="G693" s="28" t="s">
        <v>15</v>
      </c>
      <c r="H693" s="27">
        <f>SUM(H687:H692)</f>
        <v>2440.4499999999998</v>
      </c>
      <c r="I693" s="28" t="s">
        <v>15</v>
      </c>
      <c r="J693" s="27">
        <f>SUM(D693:I693)</f>
        <v>43895.64</v>
      </c>
      <c r="K693" s="11" t="s">
        <v>15</v>
      </c>
    </row>
    <row r="694" spans="1:11" x14ac:dyDescent="0.2">
      <c r="A694" s="19" t="s">
        <v>121</v>
      </c>
      <c r="B694" s="20">
        <v>1503</v>
      </c>
      <c r="C694" s="11" t="s">
        <v>15</v>
      </c>
      <c r="D694" s="29"/>
      <c r="E694" s="11" t="s">
        <v>15</v>
      </c>
      <c r="F694" s="29"/>
      <c r="G694" s="22" t="s">
        <v>15</v>
      </c>
      <c r="H694" s="29"/>
      <c r="I694" s="22" t="s">
        <v>15</v>
      </c>
      <c r="J694" s="23"/>
      <c r="K694" s="11" t="s">
        <v>15</v>
      </c>
    </row>
    <row r="695" spans="1:11" x14ac:dyDescent="0.2">
      <c r="A695" s="11" t="s">
        <v>30</v>
      </c>
      <c r="B695" s="20"/>
      <c r="C695" s="11" t="s">
        <v>15</v>
      </c>
      <c r="D695" s="21"/>
      <c r="E695" s="11" t="s">
        <v>15</v>
      </c>
      <c r="F695" s="21"/>
      <c r="G695" s="22" t="s">
        <v>15</v>
      </c>
      <c r="H695" s="21">
        <v>1839.62</v>
      </c>
      <c r="I695" s="22" t="s">
        <v>15</v>
      </c>
      <c r="J695" s="23">
        <f t="shared" ref="J695:J700" si="86">SUM(D695:H695)</f>
        <v>1839.62</v>
      </c>
      <c r="K695" s="11" t="s">
        <v>15</v>
      </c>
    </row>
    <row r="696" spans="1:11" x14ac:dyDescent="0.2">
      <c r="A696" s="11" t="s">
        <v>31</v>
      </c>
      <c r="B696" s="20"/>
      <c r="C696" s="11" t="s">
        <v>15</v>
      </c>
      <c r="D696" s="21">
        <v>13956.6</v>
      </c>
      <c r="E696" s="11" t="s">
        <v>15</v>
      </c>
      <c r="F696" s="21">
        <v>39843.919999999998</v>
      </c>
      <c r="G696" s="22" t="s">
        <v>15</v>
      </c>
      <c r="H696" s="21">
        <v>1673.22</v>
      </c>
      <c r="I696" s="22" t="s">
        <v>15</v>
      </c>
      <c r="J696" s="23">
        <f t="shared" si="86"/>
        <v>55473.74</v>
      </c>
      <c r="K696" s="11" t="s">
        <v>15</v>
      </c>
    </row>
    <row r="697" spans="1:11" x14ac:dyDescent="0.2">
      <c r="A697" s="11" t="s">
        <v>32</v>
      </c>
      <c r="B697" s="20"/>
      <c r="C697" s="11" t="s">
        <v>15</v>
      </c>
      <c r="D697" s="21">
        <v>13947.84</v>
      </c>
      <c r="E697" s="11" t="s">
        <v>15</v>
      </c>
      <c r="F697" s="21">
        <v>25197.119999999999</v>
      </c>
      <c r="G697" s="22" t="s">
        <v>15</v>
      </c>
      <c r="H697" s="21">
        <v>1235.69</v>
      </c>
      <c r="I697" s="22" t="s">
        <v>15</v>
      </c>
      <c r="J697" s="23">
        <f t="shared" si="86"/>
        <v>40380.65</v>
      </c>
      <c r="K697" s="11" t="s">
        <v>15</v>
      </c>
    </row>
    <row r="698" spans="1:11" x14ac:dyDescent="0.2">
      <c r="A698" s="11" t="s">
        <v>33</v>
      </c>
      <c r="B698" s="20"/>
      <c r="C698" s="11" t="s">
        <v>15</v>
      </c>
      <c r="D698" s="21">
        <v>13947.84</v>
      </c>
      <c r="E698" s="11" t="s">
        <v>15</v>
      </c>
      <c r="F698" s="21">
        <v>25197.119999999999</v>
      </c>
      <c r="G698" s="22" t="s">
        <v>15</v>
      </c>
      <c r="H698" s="21">
        <v>1235.69</v>
      </c>
      <c r="I698" s="22" t="s">
        <v>15</v>
      </c>
      <c r="J698" s="23">
        <f t="shared" si="86"/>
        <v>40380.65</v>
      </c>
      <c r="K698" s="11" t="s">
        <v>15</v>
      </c>
    </row>
    <row r="699" spans="1:11" x14ac:dyDescent="0.2">
      <c r="A699" s="11" t="s">
        <v>34</v>
      </c>
      <c r="B699" s="20"/>
      <c r="C699" s="11" t="s">
        <v>15</v>
      </c>
      <c r="D699" s="21">
        <v>13947.84</v>
      </c>
      <c r="E699" s="11" t="s">
        <v>15</v>
      </c>
      <c r="F699" s="21">
        <v>25197.119999999999</v>
      </c>
      <c r="G699" s="22" t="s">
        <v>15</v>
      </c>
      <c r="H699" s="21">
        <v>0</v>
      </c>
      <c r="I699" s="22" t="s">
        <v>15</v>
      </c>
      <c r="J699" s="23">
        <f t="shared" si="86"/>
        <v>39144.959999999999</v>
      </c>
      <c r="K699" s="11" t="s">
        <v>15</v>
      </c>
    </row>
    <row r="700" spans="1:11" x14ac:dyDescent="0.2">
      <c r="A700" s="11"/>
      <c r="B700" s="20"/>
      <c r="C700" s="11" t="s">
        <v>15</v>
      </c>
      <c r="D700" s="21"/>
      <c r="E700" s="11" t="s">
        <v>15</v>
      </c>
      <c r="F700" s="21"/>
      <c r="G700" s="22" t="s">
        <v>15</v>
      </c>
      <c r="H700" s="21"/>
      <c r="I700" s="22" t="s">
        <v>15</v>
      </c>
      <c r="J700" s="23">
        <f t="shared" si="86"/>
        <v>0</v>
      </c>
      <c r="K700" s="11" t="s">
        <v>15</v>
      </c>
    </row>
    <row r="701" spans="1:11" x14ac:dyDescent="0.2">
      <c r="A701" s="25"/>
      <c r="B701" s="25" t="s">
        <v>28</v>
      </c>
      <c r="C701" s="26" t="s">
        <v>15</v>
      </c>
      <c r="D701" s="27">
        <f>SUM(D695:D700)</f>
        <v>55800.119999999995</v>
      </c>
      <c r="E701" s="26" t="s">
        <v>15</v>
      </c>
      <c r="F701" s="27">
        <f>SUM(F695:F700)</f>
        <v>115435.27999999998</v>
      </c>
      <c r="G701" s="28" t="s">
        <v>15</v>
      </c>
      <c r="H701" s="27">
        <f>SUM(H695:H700)</f>
        <v>5984.2200000000012</v>
      </c>
      <c r="I701" s="28" t="s">
        <v>15</v>
      </c>
      <c r="J701" s="27">
        <f>SUM(D701:I701)</f>
        <v>177219.61999999997</v>
      </c>
      <c r="K701" s="11" t="s">
        <v>15</v>
      </c>
    </row>
    <row r="702" spans="1:11" x14ac:dyDescent="0.2">
      <c r="A702" s="19" t="s">
        <v>122</v>
      </c>
      <c r="B702" s="20">
        <v>1182</v>
      </c>
      <c r="C702" s="11" t="s">
        <v>15</v>
      </c>
      <c r="D702" s="29"/>
      <c r="E702" s="11" t="s">
        <v>15</v>
      </c>
      <c r="F702" s="29"/>
      <c r="G702" s="22" t="s">
        <v>15</v>
      </c>
      <c r="H702" s="29"/>
      <c r="I702" s="22" t="s">
        <v>15</v>
      </c>
      <c r="J702" s="23"/>
      <c r="K702" s="11" t="s">
        <v>15</v>
      </c>
    </row>
    <row r="703" spans="1:11" x14ac:dyDescent="0.2">
      <c r="A703" s="11" t="s">
        <v>30</v>
      </c>
      <c r="B703" s="20"/>
      <c r="C703" s="11" t="s">
        <v>15</v>
      </c>
      <c r="D703" s="21"/>
      <c r="E703" s="11" t="s">
        <v>15</v>
      </c>
      <c r="F703" s="21"/>
      <c r="G703" s="22" t="s">
        <v>15</v>
      </c>
      <c r="H703" s="21">
        <v>1421.22</v>
      </c>
      <c r="I703" s="22" t="s">
        <v>15</v>
      </c>
      <c r="J703" s="23">
        <f t="shared" ref="J703:J708" si="87">SUM(D703:H703)</f>
        <v>1421.22</v>
      </c>
      <c r="K703" s="11" t="s">
        <v>15</v>
      </c>
    </row>
    <row r="704" spans="1:11" x14ac:dyDescent="0.2">
      <c r="A704" s="11" t="s">
        <v>31</v>
      </c>
      <c r="B704" s="20"/>
      <c r="C704" s="11" t="s">
        <v>15</v>
      </c>
      <c r="D704" s="21">
        <v>10975.85</v>
      </c>
      <c r="E704" s="11" t="s">
        <v>15</v>
      </c>
      <c r="F704" s="21">
        <v>35204.81</v>
      </c>
      <c r="G704" s="22" t="s">
        <v>15</v>
      </c>
      <c r="H704" s="21">
        <v>1491.93</v>
      </c>
      <c r="I704" s="22" t="s">
        <v>15</v>
      </c>
      <c r="J704" s="23">
        <f t="shared" si="87"/>
        <v>47672.59</v>
      </c>
      <c r="K704" s="11" t="s">
        <v>15</v>
      </c>
    </row>
    <row r="705" spans="1:11" x14ac:dyDescent="0.2">
      <c r="A705" s="11" t="s">
        <v>32</v>
      </c>
      <c r="B705" s="20"/>
      <c r="C705" s="11" t="s">
        <v>15</v>
      </c>
      <c r="D705" s="21">
        <v>10968.97</v>
      </c>
      <c r="E705" s="11" t="s">
        <v>15</v>
      </c>
      <c r="F705" s="21">
        <v>20326.61</v>
      </c>
      <c r="G705" s="22" t="s">
        <v>15</v>
      </c>
      <c r="H705" s="21">
        <v>1269.8699999999999</v>
      </c>
      <c r="I705" s="22" t="s">
        <v>15</v>
      </c>
      <c r="J705" s="23">
        <f t="shared" si="87"/>
        <v>32565.45</v>
      </c>
      <c r="K705" s="11" t="s">
        <v>15</v>
      </c>
    </row>
    <row r="706" spans="1:11" x14ac:dyDescent="0.2">
      <c r="A706" s="11" t="s">
        <v>33</v>
      </c>
      <c r="B706" s="20"/>
      <c r="C706" s="11" t="s">
        <v>15</v>
      </c>
      <c r="D706" s="21">
        <v>10968.97</v>
      </c>
      <c r="E706" s="11" t="s">
        <v>15</v>
      </c>
      <c r="F706" s="21">
        <v>20326.61</v>
      </c>
      <c r="G706" s="22" t="s">
        <v>15</v>
      </c>
      <c r="H706" s="21">
        <v>1269.8699999999999</v>
      </c>
      <c r="I706" s="22" t="s">
        <v>15</v>
      </c>
      <c r="J706" s="23">
        <f t="shared" si="87"/>
        <v>32565.45</v>
      </c>
      <c r="K706" s="11" t="s">
        <v>15</v>
      </c>
    </row>
    <row r="707" spans="1:11" x14ac:dyDescent="0.2">
      <c r="A707" s="11" t="s">
        <v>34</v>
      </c>
      <c r="B707" s="20"/>
      <c r="C707" s="11" t="s">
        <v>15</v>
      </c>
      <c r="D707" s="21">
        <v>10968.97</v>
      </c>
      <c r="E707" s="11" t="s">
        <v>15</v>
      </c>
      <c r="F707" s="21">
        <v>20326.61</v>
      </c>
      <c r="G707" s="22" t="s">
        <v>15</v>
      </c>
      <c r="H707" s="21">
        <v>0</v>
      </c>
      <c r="I707" s="22" t="s">
        <v>15</v>
      </c>
      <c r="J707" s="23">
        <f t="shared" si="87"/>
        <v>31295.58</v>
      </c>
      <c r="K707" s="11" t="s">
        <v>15</v>
      </c>
    </row>
    <row r="708" spans="1:11" x14ac:dyDescent="0.2">
      <c r="A708" s="11" t="s">
        <v>34</v>
      </c>
      <c r="B708" s="20"/>
      <c r="C708" s="11" t="s">
        <v>15</v>
      </c>
      <c r="D708" s="21"/>
      <c r="E708" s="11" t="s">
        <v>15</v>
      </c>
      <c r="F708" s="21"/>
      <c r="G708" s="22" t="s">
        <v>15</v>
      </c>
      <c r="H708" s="21"/>
      <c r="I708" s="22" t="s">
        <v>15</v>
      </c>
      <c r="J708" s="23">
        <f t="shared" si="87"/>
        <v>0</v>
      </c>
      <c r="K708" s="11" t="s">
        <v>15</v>
      </c>
    </row>
    <row r="709" spans="1:11" x14ac:dyDescent="0.2">
      <c r="A709" s="25"/>
      <c r="B709" s="25" t="s">
        <v>28</v>
      </c>
      <c r="C709" s="26" t="s">
        <v>15</v>
      </c>
      <c r="D709" s="27">
        <f>SUM(D703:D708)</f>
        <v>43882.76</v>
      </c>
      <c r="E709" s="26" t="s">
        <v>15</v>
      </c>
      <c r="F709" s="27">
        <f>SUM(F703:F708)</f>
        <v>96184.639999999999</v>
      </c>
      <c r="G709" s="28" t="s">
        <v>15</v>
      </c>
      <c r="H709" s="27">
        <f>SUM(H703:H708)</f>
        <v>5452.89</v>
      </c>
      <c r="I709" s="28" t="s">
        <v>15</v>
      </c>
      <c r="J709" s="27">
        <f>SUM(D709:I709)</f>
        <v>145520.29</v>
      </c>
      <c r="K709" s="11" t="s">
        <v>15</v>
      </c>
    </row>
    <row r="710" spans="1:11" x14ac:dyDescent="0.2">
      <c r="A710" s="19" t="s">
        <v>123</v>
      </c>
      <c r="B710" s="20">
        <v>260</v>
      </c>
      <c r="C710" s="11" t="s">
        <v>15</v>
      </c>
      <c r="D710" s="29"/>
      <c r="E710" s="11" t="s">
        <v>15</v>
      </c>
      <c r="F710" s="29"/>
      <c r="G710" s="22" t="s">
        <v>15</v>
      </c>
      <c r="H710" s="29"/>
      <c r="I710" s="22" t="s">
        <v>15</v>
      </c>
      <c r="J710" s="23"/>
      <c r="K710" s="11" t="s">
        <v>15</v>
      </c>
    </row>
    <row r="711" spans="1:11" x14ac:dyDescent="0.2">
      <c r="A711" s="11" t="s">
        <v>30</v>
      </c>
      <c r="B711" s="20"/>
      <c r="C711" s="11" t="s">
        <v>15</v>
      </c>
      <c r="D711" s="21"/>
      <c r="E711" s="11" t="s">
        <v>15</v>
      </c>
      <c r="F711" s="21"/>
      <c r="G711" s="22" t="s">
        <v>15</v>
      </c>
      <c r="H711" s="21">
        <v>239.96</v>
      </c>
      <c r="I711" s="22" t="s">
        <v>15</v>
      </c>
      <c r="J711" s="23">
        <f t="shared" ref="J711:J716" si="88">SUM(D711:H711)</f>
        <v>239.96</v>
      </c>
      <c r="K711" s="11" t="s">
        <v>15</v>
      </c>
    </row>
    <row r="712" spans="1:11" x14ac:dyDescent="0.2">
      <c r="A712" s="11" t="s">
        <v>31</v>
      </c>
      <c r="B712" s="20"/>
      <c r="C712" s="11" t="s">
        <v>15</v>
      </c>
      <c r="D712" s="21">
        <v>2414.31</v>
      </c>
      <c r="E712" s="11" t="s">
        <v>15</v>
      </c>
      <c r="F712" s="21">
        <v>15091.97</v>
      </c>
      <c r="G712" s="22" t="s">
        <v>15</v>
      </c>
      <c r="H712" s="21">
        <v>224.68</v>
      </c>
      <c r="I712" s="22" t="s">
        <v>15</v>
      </c>
      <c r="J712" s="23">
        <f t="shared" si="88"/>
        <v>17730.96</v>
      </c>
      <c r="K712" s="11" t="s">
        <v>15</v>
      </c>
    </row>
    <row r="713" spans="1:11" x14ac:dyDescent="0.2">
      <c r="A713" s="11" t="s">
        <v>32</v>
      </c>
      <c r="B713" s="20"/>
      <c r="C713" s="11" t="s">
        <v>15</v>
      </c>
      <c r="D713" s="21">
        <v>2412.81</v>
      </c>
      <c r="E713" s="11" t="s">
        <v>15</v>
      </c>
      <c r="F713" s="21">
        <v>2997.96</v>
      </c>
      <c r="G713" s="22" t="s">
        <v>15</v>
      </c>
      <c r="H713" s="21">
        <v>150.07</v>
      </c>
      <c r="I713" s="22" t="s">
        <v>15</v>
      </c>
      <c r="J713" s="23">
        <f t="shared" si="88"/>
        <v>5560.84</v>
      </c>
      <c r="K713" s="11" t="s">
        <v>15</v>
      </c>
    </row>
    <row r="714" spans="1:11" x14ac:dyDescent="0.2">
      <c r="A714" s="11" t="s">
        <v>33</v>
      </c>
      <c r="B714" s="20"/>
      <c r="C714" s="11" t="s">
        <v>15</v>
      </c>
      <c r="D714" s="21">
        <v>2412.81</v>
      </c>
      <c r="E714" s="11" t="s">
        <v>15</v>
      </c>
      <c r="F714" s="21">
        <v>2997.96</v>
      </c>
      <c r="G714" s="22" t="s">
        <v>15</v>
      </c>
      <c r="H714" s="21">
        <v>150.07</v>
      </c>
      <c r="I714" s="22" t="s">
        <v>15</v>
      </c>
      <c r="J714" s="23">
        <f t="shared" si="88"/>
        <v>5560.84</v>
      </c>
      <c r="K714" s="11" t="s">
        <v>15</v>
      </c>
    </row>
    <row r="715" spans="1:11" x14ac:dyDescent="0.2">
      <c r="A715" s="11" t="s">
        <v>34</v>
      </c>
      <c r="B715" s="20"/>
      <c r="C715" s="11" t="s">
        <v>15</v>
      </c>
      <c r="D715" s="21">
        <v>2412.81</v>
      </c>
      <c r="E715" s="11" t="s">
        <v>15</v>
      </c>
      <c r="F715" s="21">
        <v>2997.96</v>
      </c>
      <c r="G715" s="22" t="s">
        <v>15</v>
      </c>
      <c r="H715" s="21">
        <v>0</v>
      </c>
      <c r="I715" s="22" t="s">
        <v>15</v>
      </c>
      <c r="J715" s="23">
        <f t="shared" si="88"/>
        <v>5410.77</v>
      </c>
      <c r="K715" s="11" t="s">
        <v>15</v>
      </c>
    </row>
    <row r="716" spans="1:11" x14ac:dyDescent="0.2">
      <c r="A716" s="11"/>
      <c r="B716" s="20"/>
      <c r="C716" s="11" t="s">
        <v>15</v>
      </c>
      <c r="D716" s="21"/>
      <c r="E716" s="11" t="s">
        <v>15</v>
      </c>
      <c r="F716" s="21"/>
      <c r="G716" s="22" t="s">
        <v>15</v>
      </c>
      <c r="H716" s="21"/>
      <c r="I716" s="22" t="s">
        <v>15</v>
      </c>
      <c r="J716" s="23">
        <f t="shared" si="88"/>
        <v>0</v>
      </c>
      <c r="K716" s="11" t="s">
        <v>15</v>
      </c>
    </row>
    <row r="717" spans="1:11" x14ac:dyDescent="0.2">
      <c r="A717" s="25"/>
      <c r="B717" s="25" t="s">
        <v>28</v>
      </c>
      <c r="C717" s="26" t="s">
        <v>15</v>
      </c>
      <c r="D717" s="27">
        <f>SUM(D711:D716)</f>
        <v>9652.74</v>
      </c>
      <c r="E717" s="26" t="s">
        <v>15</v>
      </c>
      <c r="F717" s="27">
        <f>SUM(F711:F716)</f>
        <v>24085.85</v>
      </c>
      <c r="G717" s="28" t="s">
        <v>15</v>
      </c>
      <c r="H717" s="27">
        <f>SUM(H711:H716)</f>
        <v>764.78</v>
      </c>
      <c r="I717" s="28" t="s">
        <v>15</v>
      </c>
      <c r="J717" s="27">
        <f>SUM(D717:I717)</f>
        <v>34503.369999999995</v>
      </c>
      <c r="K717" s="11" t="s">
        <v>15</v>
      </c>
    </row>
    <row r="718" spans="1:11" x14ac:dyDescent="0.2">
      <c r="A718" s="19" t="s">
        <v>124</v>
      </c>
      <c r="B718" s="20">
        <v>366</v>
      </c>
      <c r="C718" s="11" t="s">
        <v>15</v>
      </c>
      <c r="D718" s="29"/>
      <c r="E718" s="11" t="s">
        <v>15</v>
      </c>
      <c r="F718" s="29"/>
      <c r="G718" s="22" t="s">
        <v>15</v>
      </c>
      <c r="H718" s="29"/>
      <c r="I718" s="22" t="s">
        <v>15</v>
      </c>
      <c r="J718" s="23"/>
      <c r="K718" s="11" t="s">
        <v>15</v>
      </c>
    </row>
    <row r="719" spans="1:11" x14ac:dyDescent="0.2">
      <c r="A719" s="11" t="s">
        <v>30</v>
      </c>
      <c r="B719" s="20"/>
      <c r="C719" s="11" t="s">
        <v>15</v>
      </c>
      <c r="D719" s="21"/>
      <c r="E719" s="11" t="s">
        <v>15</v>
      </c>
      <c r="F719" s="21"/>
      <c r="G719" s="22" t="s">
        <v>15</v>
      </c>
      <c r="H719" s="21">
        <v>447.97</v>
      </c>
      <c r="I719" s="22" t="s">
        <v>15</v>
      </c>
      <c r="J719" s="23">
        <f t="shared" ref="J719:J724" si="89">SUM(D719:H719)</f>
        <v>447.97</v>
      </c>
      <c r="K719" s="11" t="s">
        <v>15</v>
      </c>
    </row>
    <row r="720" spans="1:11" x14ac:dyDescent="0.2">
      <c r="A720" s="11" t="s">
        <v>31</v>
      </c>
      <c r="B720" s="20"/>
      <c r="C720" s="11" t="s">
        <v>15</v>
      </c>
      <c r="D720" s="21">
        <v>3398.61</v>
      </c>
      <c r="E720" s="11" t="s">
        <v>15</v>
      </c>
      <c r="F720" s="21">
        <v>21049.82</v>
      </c>
      <c r="G720" s="22" t="s">
        <v>15</v>
      </c>
      <c r="H720" s="21">
        <v>407.45</v>
      </c>
      <c r="I720" s="22" t="s">
        <v>15</v>
      </c>
      <c r="J720" s="23">
        <f t="shared" si="89"/>
        <v>24855.88</v>
      </c>
      <c r="K720" s="11" t="s">
        <v>15</v>
      </c>
    </row>
    <row r="721" spans="1:11" x14ac:dyDescent="0.2">
      <c r="A721" s="11" t="s">
        <v>32</v>
      </c>
      <c r="B721" s="20"/>
      <c r="C721" s="11" t="s">
        <v>15</v>
      </c>
      <c r="D721" s="21">
        <v>3396.49</v>
      </c>
      <c r="E721" s="11" t="s">
        <v>15</v>
      </c>
      <c r="F721" s="21">
        <v>6135.83</v>
      </c>
      <c r="G721" s="22" t="s">
        <v>15</v>
      </c>
      <c r="H721" s="21">
        <v>300.91000000000003</v>
      </c>
      <c r="I721" s="22" t="s">
        <v>15</v>
      </c>
      <c r="J721" s="23">
        <f t="shared" si="89"/>
        <v>9833.23</v>
      </c>
      <c r="K721" s="11" t="s">
        <v>15</v>
      </c>
    </row>
    <row r="722" spans="1:11" x14ac:dyDescent="0.2">
      <c r="A722" s="11" t="s">
        <v>33</v>
      </c>
      <c r="B722" s="20"/>
      <c r="C722" s="11" t="s">
        <v>15</v>
      </c>
      <c r="D722" s="21">
        <v>3396.49</v>
      </c>
      <c r="E722" s="11" t="s">
        <v>15</v>
      </c>
      <c r="F722" s="21">
        <v>6135.83</v>
      </c>
      <c r="G722" s="22" t="s">
        <v>15</v>
      </c>
      <c r="H722" s="21">
        <v>300.91000000000003</v>
      </c>
      <c r="I722" s="22" t="s">
        <v>15</v>
      </c>
      <c r="J722" s="23">
        <f t="shared" si="89"/>
        <v>9833.23</v>
      </c>
      <c r="K722" s="11" t="s">
        <v>15</v>
      </c>
    </row>
    <row r="723" spans="1:11" x14ac:dyDescent="0.2">
      <c r="A723" s="11" t="s">
        <v>34</v>
      </c>
      <c r="B723" s="20"/>
      <c r="C723" s="11" t="s">
        <v>15</v>
      </c>
      <c r="D723" s="21">
        <v>3396.49</v>
      </c>
      <c r="E723" s="11" t="s">
        <v>15</v>
      </c>
      <c r="F723" s="21">
        <v>6135.83</v>
      </c>
      <c r="G723" s="22" t="s">
        <v>15</v>
      </c>
      <c r="H723" s="21">
        <v>0</v>
      </c>
      <c r="I723" s="22" t="s">
        <v>15</v>
      </c>
      <c r="J723" s="23">
        <f t="shared" si="89"/>
        <v>9532.32</v>
      </c>
      <c r="K723" s="11" t="s">
        <v>15</v>
      </c>
    </row>
    <row r="724" spans="1:11" x14ac:dyDescent="0.2">
      <c r="A724" s="11"/>
      <c r="B724" s="20"/>
      <c r="C724" s="11" t="s">
        <v>15</v>
      </c>
      <c r="D724" s="21"/>
      <c r="E724" s="11" t="s">
        <v>15</v>
      </c>
      <c r="F724" s="21"/>
      <c r="G724" s="22" t="s">
        <v>15</v>
      </c>
      <c r="H724" s="21"/>
      <c r="I724" s="22" t="s">
        <v>15</v>
      </c>
      <c r="J724" s="23">
        <f t="shared" si="89"/>
        <v>0</v>
      </c>
      <c r="K724" s="11" t="s">
        <v>15</v>
      </c>
    </row>
    <row r="725" spans="1:11" x14ac:dyDescent="0.2">
      <c r="A725" s="25"/>
      <c r="B725" s="25" t="s">
        <v>28</v>
      </c>
      <c r="C725" s="26" t="s">
        <v>15</v>
      </c>
      <c r="D725" s="27">
        <f>SUM(D719:D724)</f>
        <v>13588.08</v>
      </c>
      <c r="E725" s="26" t="s">
        <v>15</v>
      </c>
      <c r="F725" s="27">
        <f>SUM(F719:F724)</f>
        <v>39457.310000000005</v>
      </c>
      <c r="G725" s="28" t="s">
        <v>15</v>
      </c>
      <c r="H725" s="27">
        <f>SUM(H719:H724)</f>
        <v>1457.2400000000002</v>
      </c>
      <c r="I725" s="28" t="s">
        <v>15</v>
      </c>
      <c r="J725" s="27">
        <f>SUM(D725:I725)</f>
        <v>54502.630000000005</v>
      </c>
      <c r="K725" s="11" t="s">
        <v>15</v>
      </c>
    </row>
    <row r="726" spans="1:11" x14ac:dyDescent="0.2">
      <c r="A726" s="19" t="s">
        <v>125</v>
      </c>
      <c r="B726" s="20">
        <v>3009</v>
      </c>
      <c r="C726" s="11" t="s">
        <v>15</v>
      </c>
      <c r="D726" s="29"/>
      <c r="E726" s="11" t="s">
        <v>15</v>
      </c>
      <c r="F726" s="29"/>
      <c r="G726" s="22" t="s">
        <v>15</v>
      </c>
      <c r="H726" s="29"/>
      <c r="I726" s="22" t="s">
        <v>15</v>
      </c>
      <c r="J726" s="23"/>
      <c r="K726" s="11" t="s">
        <v>15</v>
      </c>
    </row>
    <row r="727" spans="1:11" x14ac:dyDescent="0.2">
      <c r="A727" s="11" t="s">
        <v>30</v>
      </c>
      <c r="B727" s="20"/>
      <c r="C727" s="11" t="s">
        <v>15</v>
      </c>
      <c r="D727" s="21"/>
      <c r="E727" s="11" t="s">
        <v>15</v>
      </c>
      <c r="F727" s="21"/>
      <c r="G727" s="22" t="s">
        <v>15</v>
      </c>
      <c r="H727" s="21">
        <v>3550.3</v>
      </c>
      <c r="I727" s="22" t="s">
        <v>15</v>
      </c>
      <c r="J727" s="23">
        <f t="shared" ref="J727:J732" si="90">SUM(D727:H727)</f>
        <v>3550.3</v>
      </c>
      <c r="K727" s="11" t="s">
        <v>15</v>
      </c>
    </row>
    <row r="728" spans="1:11" x14ac:dyDescent="0.2">
      <c r="A728" s="11" t="s">
        <v>31</v>
      </c>
      <c r="B728" s="20"/>
      <c r="C728" s="11" t="s">
        <v>15</v>
      </c>
      <c r="D728" s="21">
        <v>27941.05</v>
      </c>
      <c r="E728" s="11" t="s">
        <v>15</v>
      </c>
      <c r="F728" s="21">
        <v>40992.06</v>
      </c>
      <c r="G728" s="22" t="s">
        <v>15</v>
      </c>
      <c r="H728" s="21">
        <v>2893.96</v>
      </c>
      <c r="I728" s="22" t="s">
        <v>15</v>
      </c>
      <c r="J728" s="23">
        <f t="shared" si="90"/>
        <v>71827.070000000007</v>
      </c>
      <c r="K728" s="11" t="s">
        <v>15</v>
      </c>
    </row>
    <row r="729" spans="1:11" x14ac:dyDescent="0.2">
      <c r="A729" s="11" t="s">
        <v>32</v>
      </c>
      <c r="B729" s="20"/>
      <c r="C729" s="11" t="s">
        <v>15</v>
      </c>
      <c r="D729" s="21">
        <v>27923.53</v>
      </c>
      <c r="E729" s="11" t="s">
        <v>15</v>
      </c>
      <c r="F729" s="21">
        <v>25712.26</v>
      </c>
      <c r="G729" s="22" t="s">
        <v>15</v>
      </c>
      <c r="H729" s="21">
        <v>1873.55</v>
      </c>
      <c r="I729" s="22" t="s">
        <v>15</v>
      </c>
      <c r="J729" s="23">
        <f t="shared" si="90"/>
        <v>55509.34</v>
      </c>
      <c r="K729" s="11" t="s">
        <v>15</v>
      </c>
    </row>
    <row r="730" spans="1:11" x14ac:dyDescent="0.2">
      <c r="A730" s="11" t="s">
        <v>33</v>
      </c>
      <c r="B730" s="20"/>
      <c r="C730" s="11" t="s">
        <v>15</v>
      </c>
      <c r="D730" s="21">
        <v>27923.53</v>
      </c>
      <c r="E730" s="11" t="s">
        <v>15</v>
      </c>
      <c r="F730" s="21">
        <v>25712.26</v>
      </c>
      <c r="G730" s="22" t="s">
        <v>15</v>
      </c>
      <c r="H730" s="21">
        <v>1873.55</v>
      </c>
      <c r="I730" s="22" t="s">
        <v>15</v>
      </c>
      <c r="J730" s="23">
        <f t="shared" si="90"/>
        <v>55509.34</v>
      </c>
      <c r="K730" s="11" t="s">
        <v>15</v>
      </c>
    </row>
    <row r="731" spans="1:11" x14ac:dyDescent="0.2">
      <c r="A731" s="11" t="s">
        <v>34</v>
      </c>
      <c r="B731" s="20"/>
      <c r="C731" s="11" t="s">
        <v>15</v>
      </c>
      <c r="D731" s="21">
        <v>27923.53</v>
      </c>
      <c r="E731" s="11" t="s">
        <v>15</v>
      </c>
      <c r="F731" s="21">
        <v>25712.26</v>
      </c>
      <c r="G731" s="22" t="s">
        <v>15</v>
      </c>
      <c r="H731" s="21">
        <v>0</v>
      </c>
      <c r="I731" s="22" t="s">
        <v>15</v>
      </c>
      <c r="J731" s="23">
        <f t="shared" si="90"/>
        <v>53635.789999999994</v>
      </c>
      <c r="K731" s="11" t="s">
        <v>15</v>
      </c>
    </row>
    <row r="732" spans="1:11" x14ac:dyDescent="0.2">
      <c r="A732" s="11"/>
      <c r="B732" s="20"/>
      <c r="C732" s="11" t="s">
        <v>15</v>
      </c>
      <c r="D732" s="21"/>
      <c r="E732" s="11" t="s">
        <v>15</v>
      </c>
      <c r="F732" s="21"/>
      <c r="G732" s="22" t="s">
        <v>15</v>
      </c>
      <c r="H732" s="21"/>
      <c r="I732" s="22" t="s">
        <v>15</v>
      </c>
      <c r="J732" s="23">
        <f t="shared" si="90"/>
        <v>0</v>
      </c>
      <c r="K732" s="11" t="s">
        <v>15</v>
      </c>
    </row>
    <row r="733" spans="1:11" x14ac:dyDescent="0.2">
      <c r="A733" s="25"/>
      <c r="B733" s="25" t="s">
        <v>28</v>
      </c>
      <c r="C733" s="26" t="s">
        <v>15</v>
      </c>
      <c r="D733" s="27">
        <f>SUM(D727:D732)</f>
        <v>111711.64</v>
      </c>
      <c r="E733" s="26" t="s">
        <v>15</v>
      </c>
      <c r="F733" s="27">
        <f>SUM(F727:F732)</f>
        <v>118128.83999999998</v>
      </c>
      <c r="G733" s="28" t="s">
        <v>15</v>
      </c>
      <c r="H733" s="27">
        <f>SUM(H727:H732)</f>
        <v>10191.359999999999</v>
      </c>
      <c r="I733" s="28" t="s">
        <v>15</v>
      </c>
      <c r="J733" s="27">
        <f>SUM(D733:I733)</f>
        <v>240031.83999999997</v>
      </c>
      <c r="K733" s="11" t="s">
        <v>15</v>
      </c>
    </row>
    <row r="734" spans="1:11" x14ac:dyDescent="0.2">
      <c r="A734" s="19" t="s">
        <v>126</v>
      </c>
      <c r="B734" s="20">
        <v>6501</v>
      </c>
      <c r="C734" s="11" t="s">
        <v>15</v>
      </c>
      <c r="D734" s="29"/>
      <c r="E734" s="11" t="s">
        <v>15</v>
      </c>
      <c r="F734" s="29"/>
      <c r="G734" s="22" t="s">
        <v>15</v>
      </c>
      <c r="H734" s="29"/>
      <c r="I734" s="22" t="s">
        <v>15</v>
      </c>
      <c r="J734" s="23"/>
      <c r="K734" s="11" t="s">
        <v>15</v>
      </c>
    </row>
    <row r="735" spans="1:11" x14ac:dyDescent="0.2">
      <c r="A735" s="11" t="s">
        <v>30</v>
      </c>
      <c r="B735" s="20"/>
      <c r="C735" s="11" t="s">
        <v>15</v>
      </c>
      <c r="D735" s="21"/>
      <c r="E735" s="11" t="s">
        <v>15</v>
      </c>
      <c r="F735" s="21"/>
      <c r="G735" s="22" t="s">
        <v>15</v>
      </c>
      <c r="H735" s="21">
        <v>5033.3599999999997</v>
      </c>
      <c r="I735" s="22" t="s">
        <v>15</v>
      </c>
      <c r="J735" s="23">
        <f t="shared" ref="J735:J740" si="91">SUM(D735:H735)</f>
        <v>5033.3599999999997</v>
      </c>
      <c r="K735" s="11" t="s">
        <v>15</v>
      </c>
    </row>
    <row r="736" spans="1:11" x14ac:dyDescent="0.2">
      <c r="A736" s="11" t="s">
        <v>31</v>
      </c>
      <c r="B736" s="20"/>
      <c r="C736" s="11" t="s">
        <v>15</v>
      </c>
      <c r="D736" s="21">
        <v>60367.15</v>
      </c>
      <c r="E736" s="11" t="s">
        <v>15</v>
      </c>
      <c r="F736" s="21">
        <v>81419.31</v>
      </c>
      <c r="G736" s="22" t="s">
        <v>15</v>
      </c>
      <c r="H736" s="21">
        <v>4023.85</v>
      </c>
      <c r="I736" s="22" t="s">
        <v>15</v>
      </c>
      <c r="J736" s="23">
        <f t="shared" si="91"/>
        <v>145810.31</v>
      </c>
      <c r="K736" s="11" t="s">
        <v>15</v>
      </c>
    </row>
    <row r="737" spans="1:11" x14ac:dyDescent="0.2">
      <c r="A737" s="11" t="s">
        <v>32</v>
      </c>
      <c r="B737" s="20"/>
      <c r="C737" s="11" t="s">
        <v>15</v>
      </c>
      <c r="D737" s="21">
        <v>60329.31</v>
      </c>
      <c r="E737" s="11" t="s">
        <v>15</v>
      </c>
      <c r="F737" s="21">
        <v>66429.98</v>
      </c>
      <c r="G737" s="22" t="s">
        <v>15</v>
      </c>
      <c r="H737" s="21">
        <v>3675.95</v>
      </c>
      <c r="I737" s="22" t="s">
        <v>15</v>
      </c>
      <c r="J737" s="23">
        <f t="shared" si="91"/>
        <v>130435.23999999999</v>
      </c>
      <c r="K737" s="11" t="s">
        <v>15</v>
      </c>
    </row>
    <row r="738" spans="1:11" x14ac:dyDescent="0.2">
      <c r="A738" s="11" t="s">
        <v>33</v>
      </c>
      <c r="B738" s="20"/>
      <c r="C738" s="11" t="s">
        <v>15</v>
      </c>
      <c r="D738" s="21">
        <v>60329.31</v>
      </c>
      <c r="E738" s="11" t="s">
        <v>15</v>
      </c>
      <c r="F738" s="21">
        <v>66429.98</v>
      </c>
      <c r="G738" s="22" t="s">
        <v>15</v>
      </c>
      <c r="H738" s="21">
        <v>3675.95</v>
      </c>
      <c r="I738" s="22" t="s">
        <v>15</v>
      </c>
      <c r="J738" s="23">
        <f t="shared" si="91"/>
        <v>130435.23999999999</v>
      </c>
      <c r="K738" s="11" t="s">
        <v>15</v>
      </c>
    </row>
    <row r="739" spans="1:11" x14ac:dyDescent="0.2">
      <c r="A739" s="11" t="s">
        <v>34</v>
      </c>
      <c r="B739" s="20"/>
      <c r="C739" s="11" t="s">
        <v>15</v>
      </c>
      <c r="D739" s="21">
        <v>60329.31</v>
      </c>
      <c r="E739" s="11" t="s">
        <v>15</v>
      </c>
      <c r="F739" s="21">
        <v>66429.98</v>
      </c>
      <c r="G739" s="22" t="s">
        <v>15</v>
      </c>
      <c r="H739" s="21">
        <v>0</v>
      </c>
      <c r="I739" s="22" t="s">
        <v>15</v>
      </c>
      <c r="J739" s="23">
        <f t="shared" si="91"/>
        <v>126759.29</v>
      </c>
      <c r="K739" s="11" t="s">
        <v>15</v>
      </c>
    </row>
    <row r="740" spans="1:11" x14ac:dyDescent="0.2">
      <c r="A740" s="11"/>
      <c r="B740" s="20"/>
      <c r="C740" s="11" t="s">
        <v>15</v>
      </c>
      <c r="D740" s="21"/>
      <c r="E740" s="11" t="s">
        <v>15</v>
      </c>
      <c r="F740" s="21"/>
      <c r="G740" s="22" t="s">
        <v>15</v>
      </c>
      <c r="H740" s="21"/>
      <c r="I740" s="22" t="s">
        <v>15</v>
      </c>
      <c r="J740" s="23">
        <f t="shared" si="91"/>
        <v>0</v>
      </c>
      <c r="K740" s="11" t="s">
        <v>15</v>
      </c>
    </row>
    <row r="741" spans="1:11" x14ac:dyDescent="0.2">
      <c r="A741" s="25"/>
      <c r="B741" s="25" t="s">
        <v>28</v>
      </c>
      <c r="C741" s="26" t="s">
        <v>15</v>
      </c>
      <c r="D741" s="27">
        <f>SUM(D735:D740)</f>
        <v>241355.08</v>
      </c>
      <c r="E741" s="26" t="s">
        <v>15</v>
      </c>
      <c r="F741" s="27">
        <f>SUM(F735:F740)</f>
        <v>280709.24999999994</v>
      </c>
      <c r="G741" s="28" t="s">
        <v>15</v>
      </c>
      <c r="H741" s="27">
        <f>SUM(H735:H740)</f>
        <v>16409.11</v>
      </c>
      <c r="I741" s="28" t="s">
        <v>15</v>
      </c>
      <c r="J741" s="27">
        <f>SUM(D741:I741)</f>
        <v>538473.43999999994</v>
      </c>
      <c r="K741" s="11" t="s">
        <v>15</v>
      </c>
    </row>
    <row r="742" spans="1:11" x14ac:dyDescent="0.2">
      <c r="A742" s="19" t="s">
        <v>127</v>
      </c>
      <c r="B742" s="20">
        <v>1100</v>
      </c>
      <c r="C742" s="11" t="s">
        <v>15</v>
      </c>
      <c r="D742" s="29"/>
      <c r="E742" s="11" t="s">
        <v>15</v>
      </c>
      <c r="F742" s="29"/>
      <c r="G742" s="22" t="s">
        <v>15</v>
      </c>
      <c r="H742" s="29"/>
      <c r="I742" s="22" t="s">
        <v>15</v>
      </c>
      <c r="J742" s="23"/>
      <c r="K742" s="11" t="s">
        <v>15</v>
      </c>
    </row>
    <row r="743" spans="1:11" x14ac:dyDescent="0.2">
      <c r="A743" s="11" t="s">
        <v>30</v>
      </c>
      <c r="B743" s="20"/>
      <c r="C743" s="11" t="s">
        <v>15</v>
      </c>
      <c r="D743" s="21"/>
      <c r="E743" s="11" t="s">
        <v>15</v>
      </c>
      <c r="F743" s="21"/>
      <c r="G743" s="22" t="s">
        <v>15</v>
      </c>
      <c r="H743" s="21">
        <v>1481.36</v>
      </c>
      <c r="I743" s="22" t="s">
        <v>15</v>
      </c>
      <c r="J743" s="23">
        <f t="shared" ref="J743:J748" si="92">SUM(D743:H743)</f>
        <v>1481.36</v>
      </c>
      <c r="K743" s="11" t="s">
        <v>15</v>
      </c>
    </row>
    <row r="744" spans="1:11" x14ac:dyDescent="0.2">
      <c r="A744" s="11" t="s">
        <v>31</v>
      </c>
      <c r="B744" s="20"/>
      <c r="C744" s="11" t="s">
        <v>15</v>
      </c>
      <c r="D744" s="21">
        <v>10214.41</v>
      </c>
      <c r="E744" s="11" t="s">
        <v>15</v>
      </c>
      <c r="F744" s="21">
        <v>26531.97</v>
      </c>
      <c r="G744" s="22" t="s">
        <v>15</v>
      </c>
      <c r="H744" s="21">
        <v>1052.17</v>
      </c>
      <c r="I744" s="22" t="s">
        <v>15</v>
      </c>
      <c r="J744" s="23">
        <f t="shared" si="92"/>
        <v>37798.550000000003</v>
      </c>
      <c r="K744" s="11" t="s">
        <v>15</v>
      </c>
    </row>
    <row r="745" spans="1:11" x14ac:dyDescent="0.2">
      <c r="A745" s="11" t="s">
        <v>32</v>
      </c>
      <c r="B745" s="20"/>
      <c r="C745" s="11" t="s">
        <v>15</v>
      </c>
      <c r="D745" s="21">
        <v>10208.01</v>
      </c>
      <c r="E745" s="11" t="s">
        <v>15</v>
      </c>
      <c r="F745" s="21">
        <v>11622.9</v>
      </c>
      <c r="G745" s="22" t="s">
        <v>15</v>
      </c>
      <c r="H745" s="21">
        <v>773.29</v>
      </c>
      <c r="I745" s="22" t="s">
        <v>15</v>
      </c>
      <c r="J745" s="23">
        <f t="shared" si="92"/>
        <v>22604.2</v>
      </c>
      <c r="K745" s="11" t="s">
        <v>15</v>
      </c>
    </row>
    <row r="746" spans="1:11" x14ac:dyDescent="0.2">
      <c r="A746" s="11" t="s">
        <v>33</v>
      </c>
      <c r="B746" s="20"/>
      <c r="C746" s="11" t="s">
        <v>15</v>
      </c>
      <c r="D746" s="21">
        <v>10208.01</v>
      </c>
      <c r="E746" s="11" t="s">
        <v>15</v>
      </c>
      <c r="F746" s="21">
        <v>11622.9</v>
      </c>
      <c r="G746" s="22" t="s">
        <v>15</v>
      </c>
      <c r="H746" s="21">
        <v>773.29</v>
      </c>
      <c r="I746" s="22" t="s">
        <v>15</v>
      </c>
      <c r="J746" s="23">
        <f t="shared" si="92"/>
        <v>22604.2</v>
      </c>
      <c r="K746" s="11" t="s">
        <v>15</v>
      </c>
    </row>
    <row r="747" spans="1:11" x14ac:dyDescent="0.2">
      <c r="A747" s="11" t="s">
        <v>34</v>
      </c>
      <c r="B747" s="20"/>
      <c r="C747" s="11" t="s">
        <v>15</v>
      </c>
      <c r="D747" s="21">
        <v>10208.01</v>
      </c>
      <c r="E747" s="11" t="s">
        <v>15</v>
      </c>
      <c r="F747" s="21">
        <v>11622.9</v>
      </c>
      <c r="G747" s="22" t="s">
        <v>15</v>
      </c>
      <c r="H747" s="21">
        <v>0</v>
      </c>
      <c r="I747" s="22" t="s">
        <v>15</v>
      </c>
      <c r="J747" s="23">
        <f t="shared" si="92"/>
        <v>21830.91</v>
      </c>
      <c r="K747" s="11" t="s">
        <v>15</v>
      </c>
    </row>
    <row r="748" spans="1:11" x14ac:dyDescent="0.2">
      <c r="A748" s="11" t="s">
        <v>34</v>
      </c>
      <c r="B748" s="20"/>
      <c r="C748" s="11" t="s">
        <v>15</v>
      </c>
      <c r="D748" s="21"/>
      <c r="E748" s="11" t="s">
        <v>15</v>
      </c>
      <c r="F748" s="21"/>
      <c r="G748" s="22" t="s">
        <v>15</v>
      </c>
      <c r="H748" s="21"/>
      <c r="I748" s="22" t="s">
        <v>15</v>
      </c>
      <c r="J748" s="23">
        <f t="shared" si="92"/>
        <v>0</v>
      </c>
      <c r="K748" s="11" t="s">
        <v>15</v>
      </c>
    </row>
    <row r="749" spans="1:11" x14ac:dyDescent="0.2">
      <c r="A749" s="25"/>
      <c r="B749" s="25" t="s">
        <v>28</v>
      </c>
      <c r="C749" s="26" t="s">
        <v>15</v>
      </c>
      <c r="D749" s="27">
        <f>SUM(D743:D748)</f>
        <v>40838.44</v>
      </c>
      <c r="E749" s="26" t="s">
        <v>15</v>
      </c>
      <c r="F749" s="27">
        <f>SUM(F743:F748)</f>
        <v>61400.670000000006</v>
      </c>
      <c r="G749" s="28" t="s">
        <v>15</v>
      </c>
      <c r="H749" s="27">
        <f>SUM(H743:H748)</f>
        <v>4080.1099999999997</v>
      </c>
      <c r="I749" s="28" t="s">
        <v>15</v>
      </c>
      <c r="J749" s="27">
        <f>SUM(D749:I749)</f>
        <v>106319.22000000002</v>
      </c>
      <c r="K749" s="11" t="s">
        <v>15</v>
      </c>
    </row>
    <row r="750" spans="1:11" x14ac:dyDescent="0.2">
      <c r="A750" s="19" t="s">
        <v>128</v>
      </c>
      <c r="B750" s="20">
        <v>15</v>
      </c>
      <c r="C750" s="11" t="s">
        <v>15</v>
      </c>
      <c r="D750" s="29"/>
      <c r="E750" s="11" t="s">
        <v>15</v>
      </c>
      <c r="F750" s="29"/>
      <c r="G750" s="22" t="s">
        <v>15</v>
      </c>
      <c r="H750" s="29"/>
      <c r="I750" s="22" t="s">
        <v>15</v>
      </c>
      <c r="J750" s="23"/>
      <c r="K750" s="11" t="s">
        <v>15</v>
      </c>
    </row>
    <row r="751" spans="1:11" x14ac:dyDescent="0.2">
      <c r="A751" s="11" t="s">
        <v>30</v>
      </c>
      <c r="B751" s="20"/>
      <c r="C751" s="11" t="s">
        <v>15</v>
      </c>
      <c r="D751" s="21"/>
      <c r="E751" s="11" t="s">
        <v>15</v>
      </c>
      <c r="F751" s="21"/>
      <c r="G751" s="22" t="s">
        <v>15</v>
      </c>
      <c r="H751" s="21">
        <v>21.01</v>
      </c>
      <c r="I751" s="22" t="s">
        <v>15</v>
      </c>
      <c r="J751" s="23">
        <f t="shared" ref="J751:J756" si="93">SUM(D751:H751)</f>
        <v>21.01</v>
      </c>
      <c r="K751" s="11" t="s">
        <v>15</v>
      </c>
    </row>
    <row r="752" spans="1:11" x14ac:dyDescent="0.2">
      <c r="A752" s="11" t="s">
        <v>31</v>
      </c>
      <c r="B752" s="20"/>
      <c r="C752" s="11" t="s">
        <v>15</v>
      </c>
      <c r="D752" s="21">
        <v>139.29</v>
      </c>
      <c r="E752" s="11" t="s">
        <v>15</v>
      </c>
      <c r="F752" s="21">
        <v>12386.52</v>
      </c>
      <c r="G752" s="22" t="s">
        <v>15</v>
      </c>
      <c r="H752" s="21">
        <v>15.13</v>
      </c>
      <c r="I752" s="22" t="s">
        <v>15</v>
      </c>
      <c r="J752" s="23">
        <f t="shared" si="93"/>
        <v>12540.94</v>
      </c>
      <c r="K752" s="11" t="s">
        <v>15</v>
      </c>
    </row>
    <row r="753" spans="1:11" x14ac:dyDescent="0.2">
      <c r="A753" s="11" t="s">
        <v>32</v>
      </c>
      <c r="B753" s="20"/>
      <c r="C753" s="11" t="s">
        <v>15</v>
      </c>
      <c r="D753" s="21">
        <v>139.19</v>
      </c>
      <c r="E753" s="11" t="s">
        <v>15</v>
      </c>
      <c r="F753" s="21">
        <v>379.98</v>
      </c>
      <c r="G753" s="22" t="s">
        <v>15</v>
      </c>
      <c r="H753" s="21">
        <v>17.07</v>
      </c>
      <c r="I753" s="22" t="s">
        <v>15</v>
      </c>
      <c r="J753" s="23">
        <f t="shared" si="93"/>
        <v>536.24000000000012</v>
      </c>
      <c r="K753" s="11" t="s">
        <v>15</v>
      </c>
    </row>
    <row r="754" spans="1:11" x14ac:dyDescent="0.2">
      <c r="A754" s="11" t="s">
        <v>33</v>
      </c>
      <c r="B754" s="20"/>
      <c r="C754" s="11" t="s">
        <v>15</v>
      </c>
      <c r="D754" s="21">
        <v>139.19</v>
      </c>
      <c r="E754" s="11" t="s">
        <v>15</v>
      </c>
      <c r="F754" s="21">
        <v>379.98</v>
      </c>
      <c r="G754" s="22" t="s">
        <v>15</v>
      </c>
      <c r="H754" s="21">
        <v>17.07</v>
      </c>
      <c r="I754" s="22" t="s">
        <v>15</v>
      </c>
      <c r="J754" s="23">
        <f t="shared" si="93"/>
        <v>536.24000000000012</v>
      </c>
      <c r="K754" s="11" t="s">
        <v>15</v>
      </c>
    </row>
    <row r="755" spans="1:11" x14ac:dyDescent="0.2">
      <c r="A755" s="11" t="s">
        <v>34</v>
      </c>
      <c r="B755" s="20"/>
      <c r="C755" s="11" t="s">
        <v>15</v>
      </c>
      <c r="D755" s="21">
        <v>139.19</v>
      </c>
      <c r="E755" s="11" t="s">
        <v>15</v>
      </c>
      <c r="F755" s="21">
        <v>379.98</v>
      </c>
      <c r="G755" s="22" t="s">
        <v>15</v>
      </c>
      <c r="H755" s="21">
        <v>0</v>
      </c>
      <c r="I755" s="22" t="s">
        <v>15</v>
      </c>
      <c r="J755" s="23">
        <f t="shared" si="93"/>
        <v>519.17000000000007</v>
      </c>
      <c r="K755" s="11" t="s">
        <v>15</v>
      </c>
    </row>
    <row r="756" spans="1:11" x14ac:dyDescent="0.2">
      <c r="A756" s="11"/>
      <c r="B756" s="20"/>
      <c r="C756" s="11" t="s">
        <v>15</v>
      </c>
      <c r="D756" s="21"/>
      <c r="E756" s="11" t="s">
        <v>15</v>
      </c>
      <c r="F756" s="21"/>
      <c r="G756" s="22" t="s">
        <v>15</v>
      </c>
      <c r="H756" s="21"/>
      <c r="I756" s="22" t="s">
        <v>15</v>
      </c>
      <c r="J756" s="23">
        <f t="shared" si="93"/>
        <v>0</v>
      </c>
      <c r="K756" s="11" t="s">
        <v>15</v>
      </c>
    </row>
    <row r="757" spans="1:11" x14ac:dyDescent="0.2">
      <c r="A757" s="25"/>
      <c r="B757" s="25" t="s">
        <v>28</v>
      </c>
      <c r="C757" s="26" t="s">
        <v>15</v>
      </c>
      <c r="D757" s="27">
        <f>SUM(D751:D756)</f>
        <v>556.86</v>
      </c>
      <c r="E757" s="26" t="s">
        <v>15</v>
      </c>
      <c r="F757" s="27">
        <f>SUM(F751:F756)</f>
        <v>13526.46</v>
      </c>
      <c r="G757" s="28" t="s">
        <v>15</v>
      </c>
      <c r="H757" s="27">
        <f>SUM(H751:H756)</f>
        <v>70.28</v>
      </c>
      <c r="I757" s="28" t="s">
        <v>15</v>
      </c>
      <c r="J757" s="27">
        <f>SUM(D757:I757)</f>
        <v>14153.6</v>
      </c>
      <c r="K757" s="11" t="s">
        <v>15</v>
      </c>
    </row>
    <row r="758" spans="1:11" x14ac:dyDescent="0.2">
      <c r="A758" s="19" t="s">
        <v>129</v>
      </c>
      <c r="B758" s="20">
        <v>451</v>
      </c>
      <c r="C758" s="11" t="s">
        <v>15</v>
      </c>
      <c r="D758" s="29"/>
      <c r="E758" s="11" t="s">
        <v>15</v>
      </c>
      <c r="F758" s="29"/>
      <c r="G758" s="22" t="s">
        <v>15</v>
      </c>
      <c r="H758" s="29"/>
      <c r="I758" s="22" t="s">
        <v>15</v>
      </c>
      <c r="J758" s="23"/>
      <c r="K758" s="11" t="s">
        <v>15</v>
      </c>
    </row>
    <row r="759" spans="1:11" x14ac:dyDescent="0.2">
      <c r="A759" s="11" t="s">
        <v>30</v>
      </c>
      <c r="B759" s="20"/>
      <c r="C759" s="11" t="s">
        <v>15</v>
      </c>
      <c r="D759" s="21"/>
      <c r="E759" s="11" t="s">
        <v>15</v>
      </c>
      <c r="F759" s="21"/>
      <c r="G759" s="22" t="s">
        <v>15</v>
      </c>
      <c r="H759" s="21">
        <v>1117.22</v>
      </c>
      <c r="I759" s="22" t="s">
        <v>15</v>
      </c>
      <c r="J759" s="23">
        <f t="shared" ref="J759:J764" si="94">SUM(D759:H759)</f>
        <v>1117.22</v>
      </c>
      <c r="K759" s="11" t="s">
        <v>15</v>
      </c>
    </row>
    <row r="760" spans="1:11" x14ac:dyDescent="0.2">
      <c r="A760" s="11" t="s">
        <v>31</v>
      </c>
      <c r="B760" s="20" t="s">
        <v>83</v>
      </c>
      <c r="C760" s="11" t="s">
        <v>15</v>
      </c>
      <c r="D760" s="21">
        <v>4187.91</v>
      </c>
      <c r="E760" s="11" t="s">
        <v>15</v>
      </c>
      <c r="F760" s="21">
        <v>19763.669999999998</v>
      </c>
      <c r="G760" s="22" t="s">
        <v>15</v>
      </c>
      <c r="H760" s="21">
        <v>798.64</v>
      </c>
      <c r="I760" s="22" t="s">
        <v>15</v>
      </c>
      <c r="J760" s="23">
        <f t="shared" si="94"/>
        <v>24750.219999999998</v>
      </c>
      <c r="K760" s="11" t="s">
        <v>15</v>
      </c>
    </row>
    <row r="761" spans="1:11" x14ac:dyDescent="0.2">
      <c r="A761" s="11" t="s">
        <v>32</v>
      </c>
      <c r="B761" s="20"/>
      <c r="C761" s="11" t="s">
        <v>15</v>
      </c>
      <c r="D761" s="21">
        <v>4185.2700000000004</v>
      </c>
      <c r="E761" s="11" t="s">
        <v>15</v>
      </c>
      <c r="F761" s="21">
        <v>4745.57</v>
      </c>
      <c r="G761" s="22" t="s">
        <v>15</v>
      </c>
      <c r="H761" s="21">
        <v>689.73</v>
      </c>
      <c r="I761" s="22" t="s">
        <v>15</v>
      </c>
      <c r="J761" s="23">
        <f t="shared" si="94"/>
        <v>9620.57</v>
      </c>
      <c r="K761" s="11" t="s">
        <v>15</v>
      </c>
    </row>
    <row r="762" spans="1:11" x14ac:dyDescent="0.2">
      <c r="A762" s="11" t="s">
        <v>33</v>
      </c>
      <c r="B762" s="20"/>
      <c r="C762" s="11" t="s">
        <v>15</v>
      </c>
      <c r="D762" s="21">
        <v>4185.2700000000004</v>
      </c>
      <c r="E762" s="11" t="s">
        <v>15</v>
      </c>
      <c r="F762" s="21">
        <v>4745.57</v>
      </c>
      <c r="G762" s="22" t="s">
        <v>15</v>
      </c>
      <c r="H762" s="21">
        <v>689.73</v>
      </c>
      <c r="I762" s="22" t="s">
        <v>15</v>
      </c>
      <c r="J762" s="23">
        <f t="shared" si="94"/>
        <v>9620.57</v>
      </c>
      <c r="K762" s="11" t="s">
        <v>15</v>
      </c>
    </row>
    <row r="763" spans="1:11" x14ac:dyDescent="0.2">
      <c r="A763" s="11" t="s">
        <v>34</v>
      </c>
      <c r="B763" s="20"/>
      <c r="C763" s="11" t="s">
        <v>15</v>
      </c>
      <c r="D763" s="21">
        <v>4185.2700000000004</v>
      </c>
      <c r="E763" s="11" t="s">
        <v>15</v>
      </c>
      <c r="F763" s="21">
        <v>4745.57</v>
      </c>
      <c r="G763" s="22" t="s">
        <v>15</v>
      </c>
      <c r="H763" s="21">
        <v>0</v>
      </c>
      <c r="I763" s="22" t="s">
        <v>15</v>
      </c>
      <c r="J763" s="23">
        <f t="shared" si="94"/>
        <v>8930.84</v>
      </c>
      <c r="K763" s="11" t="s">
        <v>15</v>
      </c>
    </row>
    <row r="764" spans="1:11" x14ac:dyDescent="0.2">
      <c r="A764" s="11" t="s">
        <v>34</v>
      </c>
      <c r="B764" s="20"/>
      <c r="C764" s="11" t="s">
        <v>15</v>
      </c>
      <c r="D764" s="21"/>
      <c r="E764" s="11" t="s">
        <v>15</v>
      </c>
      <c r="F764" s="21"/>
      <c r="G764" s="22" t="s">
        <v>15</v>
      </c>
      <c r="H764" s="21"/>
      <c r="I764" s="22" t="s">
        <v>15</v>
      </c>
      <c r="J764" s="23">
        <f t="shared" si="94"/>
        <v>0</v>
      </c>
      <c r="K764" s="11" t="s">
        <v>15</v>
      </c>
    </row>
    <row r="765" spans="1:11" x14ac:dyDescent="0.2">
      <c r="A765" s="25"/>
      <c r="B765" s="25" t="s">
        <v>28</v>
      </c>
      <c r="C765" s="26" t="s">
        <v>15</v>
      </c>
      <c r="D765" s="27">
        <f>SUM(D759:D764)</f>
        <v>16743.72</v>
      </c>
      <c r="E765" s="26" t="s">
        <v>15</v>
      </c>
      <c r="F765" s="27">
        <f>SUM(F759:F764)</f>
        <v>34000.379999999997</v>
      </c>
      <c r="G765" s="28" t="s">
        <v>15</v>
      </c>
      <c r="H765" s="27">
        <f>SUM(H759:H764)</f>
        <v>3295.32</v>
      </c>
      <c r="I765" s="28" t="s">
        <v>15</v>
      </c>
      <c r="J765" s="27">
        <f>SUM(D765:I765)</f>
        <v>54039.42</v>
      </c>
      <c r="K765" s="11" t="s">
        <v>15</v>
      </c>
    </row>
    <row r="766" spans="1:11" x14ac:dyDescent="0.2">
      <c r="A766" s="19" t="s">
        <v>130</v>
      </c>
      <c r="B766" s="20">
        <v>3627</v>
      </c>
      <c r="C766" s="11" t="s">
        <v>15</v>
      </c>
      <c r="D766" s="29"/>
      <c r="E766" s="11" t="s">
        <v>15</v>
      </c>
      <c r="F766" s="29"/>
      <c r="G766" s="22" t="s">
        <v>15</v>
      </c>
      <c r="H766" s="29"/>
      <c r="I766" s="22" t="s">
        <v>15</v>
      </c>
      <c r="J766" s="23"/>
      <c r="K766" s="11" t="s">
        <v>15</v>
      </c>
    </row>
    <row r="767" spans="1:11" x14ac:dyDescent="0.2">
      <c r="A767" s="11" t="s">
        <v>30</v>
      </c>
      <c r="B767" s="20"/>
      <c r="C767" s="11" t="s">
        <v>15</v>
      </c>
      <c r="D767" s="21"/>
      <c r="E767" s="11" t="s">
        <v>15</v>
      </c>
      <c r="F767" s="21"/>
      <c r="G767" s="22" t="s">
        <v>15</v>
      </c>
      <c r="H767" s="21">
        <v>6093.31</v>
      </c>
      <c r="I767" s="22" t="s">
        <v>15</v>
      </c>
      <c r="J767" s="23">
        <f t="shared" ref="J767:J772" si="95">SUM(D767:H767)</f>
        <v>6093.31</v>
      </c>
      <c r="K767" s="11" t="s">
        <v>15</v>
      </c>
    </row>
    <row r="768" spans="1:11" x14ac:dyDescent="0.2">
      <c r="A768" s="11" t="s">
        <v>31</v>
      </c>
      <c r="B768" s="20"/>
      <c r="C768" s="11" t="s">
        <v>15</v>
      </c>
      <c r="D768" s="21">
        <v>33679.69</v>
      </c>
      <c r="E768" s="11" t="s">
        <v>15</v>
      </c>
      <c r="F768" s="21">
        <v>55153.41</v>
      </c>
      <c r="G768" s="22" t="s">
        <v>15</v>
      </c>
      <c r="H768" s="21">
        <v>4772.3100000000004</v>
      </c>
      <c r="I768" s="22" t="s">
        <v>15</v>
      </c>
      <c r="J768" s="23">
        <f t="shared" si="95"/>
        <v>93605.41</v>
      </c>
      <c r="K768" s="11" t="s">
        <v>15</v>
      </c>
    </row>
    <row r="769" spans="1:11" x14ac:dyDescent="0.2">
      <c r="A769" s="11" t="s">
        <v>32</v>
      </c>
      <c r="B769" s="20"/>
      <c r="C769" s="11" t="s">
        <v>15</v>
      </c>
      <c r="D769" s="21">
        <v>33658.57</v>
      </c>
      <c r="E769" s="11" t="s">
        <v>15</v>
      </c>
      <c r="F769" s="21">
        <v>39706.300000000003</v>
      </c>
      <c r="G769" s="22" t="s">
        <v>15</v>
      </c>
      <c r="H769" s="21">
        <v>4071.04</v>
      </c>
      <c r="I769" s="22" t="s">
        <v>15</v>
      </c>
      <c r="J769" s="23">
        <f t="shared" si="95"/>
        <v>77435.909999999989</v>
      </c>
      <c r="K769" s="11" t="s">
        <v>15</v>
      </c>
    </row>
    <row r="770" spans="1:11" x14ac:dyDescent="0.2">
      <c r="A770" s="11" t="s">
        <v>33</v>
      </c>
      <c r="B770" s="20"/>
      <c r="C770" s="11" t="s">
        <v>15</v>
      </c>
      <c r="D770" s="21">
        <v>33658.57</v>
      </c>
      <c r="E770" s="11" t="s">
        <v>15</v>
      </c>
      <c r="F770" s="21">
        <v>39706.300000000003</v>
      </c>
      <c r="G770" s="22" t="s">
        <v>15</v>
      </c>
      <c r="H770" s="21">
        <v>4071.04</v>
      </c>
      <c r="I770" s="22" t="s">
        <v>15</v>
      </c>
      <c r="J770" s="23">
        <f t="shared" si="95"/>
        <v>77435.909999999989</v>
      </c>
      <c r="K770" s="11" t="s">
        <v>15</v>
      </c>
    </row>
    <row r="771" spans="1:11" x14ac:dyDescent="0.2">
      <c r="A771" s="11" t="s">
        <v>34</v>
      </c>
      <c r="B771" s="20"/>
      <c r="C771" s="11" t="s">
        <v>15</v>
      </c>
      <c r="D771" s="21">
        <v>33658.57</v>
      </c>
      <c r="E771" s="11" t="s">
        <v>15</v>
      </c>
      <c r="F771" s="21">
        <v>39706.300000000003</v>
      </c>
      <c r="G771" s="22" t="s">
        <v>15</v>
      </c>
      <c r="H771" s="21">
        <v>0</v>
      </c>
      <c r="I771" s="22" t="s">
        <v>15</v>
      </c>
      <c r="J771" s="23">
        <f t="shared" si="95"/>
        <v>73364.87</v>
      </c>
      <c r="K771" s="11" t="s">
        <v>15</v>
      </c>
    </row>
    <row r="772" spans="1:11" x14ac:dyDescent="0.2">
      <c r="A772" s="11"/>
      <c r="B772" s="20"/>
      <c r="C772" s="11" t="s">
        <v>15</v>
      </c>
      <c r="D772" s="21"/>
      <c r="E772" s="11" t="s">
        <v>15</v>
      </c>
      <c r="F772" s="21"/>
      <c r="G772" s="22" t="s">
        <v>15</v>
      </c>
      <c r="H772" s="21"/>
      <c r="I772" s="22" t="s">
        <v>15</v>
      </c>
      <c r="J772" s="23">
        <f t="shared" si="95"/>
        <v>0</v>
      </c>
      <c r="K772" s="11" t="s">
        <v>15</v>
      </c>
    </row>
    <row r="773" spans="1:11" x14ac:dyDescent="0.2">
      <c r="A773" s="25"/>
      <c r="B773" s="25" t="s">
        <v>28</v>
      </c>
      <c r="C773" s="26" t="s">
        <v>15</v>
      </c>
      <c r="D773" s="27">
        <f>SUM(D767:D772)</f>
        <v>134655.40000000002</v>
      </c>
      <c r="E773" s="26" t="s">
        <v>15</v>
      </c>
      <c r="F773" s="27">
        <f>SUM(F767:F772)</f>
        <v>174272.31</v>
      </c>
      <c r="G773" s="28" t="s">
        <v>15</v>
      </c>
      <c r="H773" s="27">
        <f>SUM(H767:H772)</f>
        <v>19007.7</v>
      </c>
      <c r="I773" s="28" t="s">
        <v>15</v>
      </c>
      <c r="J773" s="27">
        <f>SUM(D773:I773)</f>
        <v>327935.41000000003</v>
      </c>
      <c r="K773" s="11" t="s">
        <v>15</v>
      </c>
    </row>
    <row r="774" spans="1:11" x14ac:dyDescent="0.2">
      <c r="A774" s="19" t="s">
        <v>131</v>
      </c>
      <c r="B774" s="20">
        <v>5487</v>
      </c>
      <c r="C774" s="11" t="s">
        <v>15</v>
      </c>
      <c r="D774" s="29"/>
      <c r="E774" s="11" t="s">
        <v>15</v>
      </c>
      <c r="F774" s="29"/>
      <c r="G774" s="22" t="s">
        <v>15</v>
      </c>
      <c r="H774" s="29"/>
      <c r="I774" s="22" t="s">
        <v>15</v>
      </c>
      <c r="J774" s="23"/>
      <c r="K774" s="11" t="s">
        <v>15</v>
      </c>
    </row>
    <row r="775" spans="1:11" x14ac:dyDescent="0.2">
      <c r="A775" s="11" t="s">
        <v>30</v>
      </c>
      <c r="B775" s="20"/>
      <c r="C775" s="11" t="s">
        <v>15</v>
      </c>
      <c r="D775" s="21"/>
      <c r="E775" s="11" t="s">
        <v>15</v>
      </c>
      <c r="F775" s="21"/>
      <c r="G775" s="22" t="s">
        <v>15</v>
      </c>
      <c r="H775" s="21">
        <v>5064.18</v>
      </c>
      <c r="I775" s="22" t="s">
        <v>15</v>
      </c>
      <c r="J775" s="23">
        <f t="shared" ref="J775:J780" si="96">SUM(D775:H775)</f>
        <v>5064.18</v>
      </c>
      <c r="K775" s="11" t="s">
        <v>15</v>
      </c>
    </row>
    <row r="776" spans="1:11" x14ac:dyDescent="0.2">
      <c r="A776" s="11" t="s">
        <v>31</v>
      </c>
      <c r="B776" s="20"/>
      <c r="C776" s="11" t="s">
        <v>15</v>
      </c>
      <c r="D776" s="21">
        <v>50951.32</v>
      </c>
      <c r="E776" s="11" t="s">
        <v>15</v>
      </c>
      <c r="F776" s="21">
        <v>80252.429999999993</v>
      </c>
      <c r="G776" s="22" t="s">
        <v>15</v>
      </c>
      <c r="H776" s="21">
        <v>4741.67</v>
      </c>
      <c r="I776" s="22" t="s">
        <v>15</v>
      </c>
      <c r="J776" s="23">
        <f t="shared" si="96"/>
        <v>135945.42000000001</v>
      </c>
      <c r="K776" s="11" t="s">
        <v>15</v>
      </c>
    </row>
    <row r="777" spans="1:11" x14ac:dyDescent="0.2">
      <c r="A777" s="11" t="s">
        <v>32</v>
      </c>
      <c r="B777" s="20"/>
      <c r="C777" s="11" t="s">
        <v>15</v>
      </c>
      <c r="D777" s="21">
        <v>50919.4</v>
      </c>
      <c r="E777" s="11" t="s">
        <v>15</v>
      </c>
      <c r="F777" s="21">
        <v>63268.59</v>
      </c>
      <c r="G777" s="22" t="s">
        <v>15</v>
      </c>
      <c r="H777" s="21">
        <v>3167.06</v>
      </c>
      <c r="I777" s="22" t="s">
        <v>15</v>
      </c>
      <c r="J777" s="23">
        <f t="shared" si="96"/>
        <v>117355.04999999999</v>
      </c>
      <c r="K777" s="11" t="s">
        <v>15</v>
      </c>
    </row>
    <row r="778" spans="1:11" x14ac:dyDescent="0.2">
      <c r="A778" s="11" t="s">
        <v>33</v>
      </c>
      <c r="B778" s="20"/>
      <c r="C778" s="11" t="s">
        <v>15</v>
      </c>
      <c r="D778" s="21">
        <v>50919.4</v>
      </c>
      <c r="E778" s="11" t="s">
        <v>15</v>
      </c>
      <c r="F778" s="21">
        <v>63268.59</v>
      </c>
      <c r="G778" s="22" t="s">
        <v>15</v>
      </c>
      <c r="H778" s="21">
        <v>3167.06</v>
      </c>
      <c r="I778" s="22" t="s">
        <v>15</v>
      </c>
      <c r="J778" s="23">
        <f t="shared" si="96"/>
        <v>117355.04999999999</v>
      </c>
      <c r="K778" s="11" t="s">
        <v>15</v>
      </c>
    </row>
    <row r="779" spans="1:11" x14ac:dyDescent="0.2">
      <c r="A779" s="11" t="s">
        <v>34</v>
      </c>
      <c r="B779" s="20"/>
      <c r="C779" s="11" t="s">
        <v>15</v>
      </c>
      <c r="D779" s="21">
        <v>50919.4</v>
      </c>
      <c r="E779" s="11" t="s">
        <v>15</v>
      </c>
      <c r="F779" s="21">
        <v>63268.59</v>
      </c>
      <c r="G779" s="22" t="s">
        <v>15</v>
      </c>
      <c r="H779" s="21">
        <v>0</v>
      </c>
      <c r="I779" s="22" t="s">
        <v>15</v>
      </c>
      <c r="J779" s="23">
        <f t="shared" si="96"/>
        <v>114187.98999999999</v>
      </c>
      <c r="K779" s="11" t="s">
        <v>15</v>
      </c>
    </row>
    <row r="780" spans="1:11" x14ac:dyDescent="0.2">
      <c r="A780" s="11"/>
      <c r="B780" s="20"/>
      <c r="C780" s="11" t="s">
        <v>15</v>
      </c>
      <c r="D780" s="21"/>
      <c r="E780" s="11" t="s">
        <v>15</v>
      </c>
      <c r="F780" s="21"/>
      <c r="G780" s="22" t="s">
        <v>15</v>
      </c>
      <c r="H780" s="21"/>
      <c r="I780" s="22" t="s">
        <v>15</v>
      </c>
      <c r="J780" s="23">
        <f t="shared" si="96"/>
        <v>0</v>
      </c>
      <c r="K780" s="11" t="s">
        <v>15</v>
      </c>
    </row>
    <row r="781" spans="1:11" x14ac:dyDescent="0.2">
      <c r="A781" s="25"/>
      <c r="B781" s="25" t="s">
        <v>28</v>
      </c>
      <c r="C781" s="26" t="s">
        <v>15</v>
      </c>
      <c r="D781" s="27">
        <f>SUM(D775:D780)</f>
        <v>203709.52</v>
      </c>
      <c r="E781" s="26" t="s">
        <v>15</v>
      </c>
      <c r="F781" s="27">
        <f>SUM(F775:F780)</f>
        <v>270058.19999999995</v>
      </c>
      <c r="G781" s="28" t="s">
        <v>15</v>
      </c>
      <c r="H781" s="27">
        <f>SUM(H775:H780)</f>
        <v>16139.97</v>
      </c>
      <c r="I781" s="28" t="s">
        <v>15</v>
      </c>
      <c r="J781" s="27">
        <f>SUM(D781:I781)</f>
        <v>489907.68999999994</v>
      </c>
      <c r="K781" s="11" t="s">
        <v>15</v>
      </c>
    </row>
    <row r="782" spans="1:11" x14ac:dyDescent="0.2">
      <c r="A782" s="19" t="s">
        <v>132</v>
      </c>
      <c r="B782" s="20">
        <v>1807</v>
      </c>
      <c r="C782" s="11" t="s">
        <v>15</v>
      </c>
      <c r="D782" s="29"/>
      <c r="E782" s="11" t="s">
        <v>15</v>
      </c>
      <c r="F782" s="29"/>
      <c r="G782" s="22" t="s">
        <v>15</v>
      </c>
      <c r="H782" s="29"/>
      <c r="I782" s="22" t="s">
        <v>15</v>
      </c>
      <c r="J782" s="23"/>
      <c r="K782" s="11" t="s">
        <v>15</v>
      </c>
    </row>
    <row r="783" spans="1:11" x14ac:dyDescent="0.2">
      <c r="A783" s="11" t="s">
        <v>30</v>
      </c>
      <c r="B783" s="20"/>
      <c r="C783" s="11" t="s">
        <v>15</v>
      </c>
      <c r="D783" s="21"/>
      <c r="E783" s="11" t="s">
        <v>15</v>
      </c>
      <c r="F783" s="21"/>
      <c r="G783" s="22" t="s">
        <v>15</v>
      </c>
      <c r="H783" s="21">
        <v>4889</v>
      </c>
      <c r="I783" s="22" t="s">
        <v>15</v>
      </c>
      <c r="J783" s="23">
        <f t="shared" ref="J783:J788" si="97">SUM(D783:H783)</f>
        <v>4889</v>
      </c>
      <c r="K783" s="11" t="s">
        <v>15</v>
      </c>
    </row>
    <row r="784" spans="1:11" x14ac:dyDescent="0.2">
      <c r="A784" s="11" t="s">
        <v>31</v>
      </c>
      <c r="B784" s="20"/>
      <c r="C784" s="11" t="s">
        <v>15</v>
      </c>
      <c r="D784" s="21">
        <v>16779.490000000002</v>
      </c>
      <c r="E784" s="11" t="s">
        <v>15</v>
      </c>
      <c r="F784" s="21">
        <v>38449.74</v>
      </c>
      <c r="G784" s="22" t="s">
        <v>15</v>
      </c>
      <c r="H784" s="21">
        <v>3533.51</v>
      </c>
      <c r="I784" s="22" t="s">
        <v>15</v>
      </c>
      <c r="J784" s="23">
        <f t="shared" si="97"/>
        <v>58762.74</v>
      </c>
      <c r="K784" s="11" t="s">
        <v>15</v>
      </c>
    </row>
    <row r="785" spans="1:14" x14ac:dyDescent="0.2">
      <c r="A785" s="11" t="s">
        <v>32</v>
      </c>
      <c r="B785" s="20"/>
      <c r="C785" s="11" t="s">
        <v>15</v>
      </c>
      <c r="D785" s="21">
        <v>16768.97</v>
      </c>
      <c r="E785" s="11" t="s">
        <v>15</v>
      </c>
      <c r="F785" s="21">
        <v>23941.17</v>
      </c>
      <c r="G785" s="22" t="s">
        <v>15</v>
      </c>
      <c r="H785" s="21">
        <v>3135.36</v>
      </c>
      <c r="I785" s="22" t="s">
        <v>15</v>
      </c>
      <c r="J785" s="23">
        <f t="shared" si="97"/>
        <v>43845.5</v>
      </c>
      <c r="K785" s="11" t="s">
        <v>15</v>
      </c>
    </row>
    <row r="786" spans="1:14" x14ac:dyDescent="0.2">
      <c r="A786" s="11" t="s">
        <v>33</v>
      </c>
      <c r="B786" s="20"/>
      <c r="C786" s="11" t="s">
        <v>15</v>
      </c>
      <c r="D786" s="21">
        <v>16768.97</v>
      </c>
      <c r="E786" s="11" t="s">
        <v>15</v>
      </c>
      <c r="F786" s="21">
        <v>23941.17</v>
      </c>
      <c r="G786" s="22" t="s">
        <v>15</v>
      </c>
      <c r="H786" s="21">
        <v>3135.36</v>
      </c>
      <c r="I786" s="22" t="s">
        <v>15</v>
      </c>
      <c r="J786" s="23">
        <f t="shared" si="97"/>
        <v>43845.5</v>
      </c>
      <c r="K786" s="11" t="s">
        <v>15</v>
      </c>
    </row>
    <row r="787" spans="1:14" x14ac:dyDescent="0.2">
      <c r="A787" s="11" t="s">
        <v>34</v>
      </c>
      <c r="B787" s="20"/>
      <c r="C787" s="11" t="s">
        <v>15</v>
      </c>
      <c r="D787" s="21">
        <v>16768.97</v>
      </c>
      <c r="E787" s="11" t="s">
        <v>15</v>
      </c>
      <c r="F787" s="21">
        <v>23941.17</v>
      </c>
      <c r="G787" s="22" t="s">
        <v>15</v>
      </c>
      <c r="H787" s="21">
        <v>0</v>
      </c>
      <c r="I787" s="22" t="s">
        <v>15</v>
      </c>
      <c r="J787" s="23">
        <f t="shared" si="97"/>
        <v>40710.14</v>
      </c>
      <c r="K787" s="11" t="s">
        <v>15</v>
      </c>
    </row>
    <row r="788" spans="1:14" x14ac:dyDescent="0.2">
      <c r="A788" s="11"/>
      <c r="B788" s="20"/>
      <c r="C788" s="11" t="s">
        <v>15</v>
      </c>
      <c r="D788" s="21"/>
      <c r="E788" s="11" t="s">
        <v>15</v>
      </c>
      <c r="F788" s="21"/>
      <c r="G788" s="22" t="s">
        <v>15</v>
      </c>
      <c r="H788" s="21"/>
      <c r="I788" s="22" t="s">
        <v>15</v>
      </c>
      <c r="J788" s="23">
        <f t="shared" si="97"/>
        <v>0</v>
      </c>
      <c r="K788" s="11" t="s">
        <v>15</v>
      </c>
    </row>
    <row r="789" spans="1:14" x14ac:dyDescent="0.2">
      <c r="A789" s="25"/>
      <c r="B789" s="25" t="s">
        <v>28</v>
      </c>
      <c r="C789" s="26" t="s">
        <v>15</v>
      </c>
      <c r="D789" s="27">
        <f>SUM(D783:D788)</f>
        <v>67086.400000000009</v>
      </c>
      <c r="E789" s="26" t="s">
        <v>15</v>
      </c>
      <c r="F789" s="27">
        <f>SUM(F783:F788)</f>
        <v>110273.24999999999</v>
      </c>
      <c r="G789" s="28" t="s">
        <v>15</v>
      </c>
      <c r="H789" s="27">
        <f>SUM(H783:H788)</f>
        <v>14693.230000000001</v>
      </c>
      <c r="I789" s="28" t="s">
        <v>15</v>
      </c>
      <c r="J789" s="27">
        <f>SUM(D789:I789)</f>
        <v>192052.88</v>
      </c>
      <c r="K789" s="11" t="s">
        <v>15</v>
      </c>
    </row>
    <row r="790" spans="1:14" x14ac:dyDescent="0.2">
      <c r="A790" s="19" t="s">
        <v>133</v>
      </c>
      <c r="B790" s="20">
        <v>151</v>
      </c>
      <c r="C790" s="11" t="s">
        <v>15</v>
      </c>
      <c r="D790" s="29"/>
      <c r="E790" s="11" t="s">
        <v>15</v>
      </c>
      <c r="F790" s="29"/>
      <c r="G790" s="22" t="s">
        <v>15</v>
      </c>
      <c r="H790" s="29"/>
      <c r="I790" s="22" t="s">
        <v>15</v>
      </c>
      <c r="J790" s="23"/>
      <c r="K790" s="11" t="s">
        <v>15</v>
      </c>
    </row>
    <row r="791" spans="1:14" x14ac:dyDescent="0.2">
      <c r="A791" s="11" t="s">
        <v>30</v>
      </c>
      <c r="B791" s="32"/>
      <c r="C791" s="11" t="s">
        <v>15</v>
      </c>
      <c r="D791" s="21"/>
      <c r="E791" s="11" t="s">
        <v>15</v>
      </c>
      <c r="F791" s="21"/>
      <c r="G791" s="22" t="s">
        <v>15</v>
      </c>
      <c r="H791" s="21">
        <v>116.91</v>
      </c>
      <c r="I791" s="22" t="s">
        <v>15</v>
      </c>
      <c r="J791" s="23">
        <f t="shared" ref="J791:J796" si="98">SUM(D791:H791)</f>
        <v>116.91</v>
      </c>
      <c r="K791" s="11" t="s">
        <v>15</v>
      </c>
    </row>
    <row r="792" spans="1:14" x14ac:dyDescent="0.2">
      <c r="A792" s="11" t="s">
        <v>31</v>
      </c>
      <c r="B792" s="32"/>
      <c r="C792" s="11" t="s">
        <v>15</v>
      </c>
      <c r="D792" s="21">
        <v>1402.16</v>
      </c>
      <c r="E792" s="11" t="s">
        <v>15</v>
      </c>
      <c r="F792" s="21">
        <v>13542.73</v>
      </c>
      <c r="G792" s="22" t="s">
        <v>15</v>
      </c>
      <c r="H792" s="21">
        <v>93.46</v>
      </c>
      <c r="I792" s="22" t="s">
        <v>15</v>
      </c>
      <c r="J792" s="23">
        <f t="shared" si="98"/>
        <v>15038.349999999999</v>
      </c>
      <c r="K792" s="11" t="s">
        <v>15</v>
      </c>
    </row>
    <row r="793" spans="1:14" x14ac:dyDescent="0.2">
      <c r="A793" s="11" t="s">
        <v>32</v>
      </c>
      <c r="B793" s="32"/>
      <c r="C793" s="11" t="s">
        <v>15</v>
      </c>
      <c r="D793" s="21">
        <v>1401.28</v>
      </c>
      <c r="E793" s="11" t="s">
        <v>15</v>
      </c>
      <c r="F793" s="21">
        <v>1542.98</v>
      </c>
      <c r="G793" s="22" t="s">
        <v>15</v>
      </c>
      <c r="H793" s="21">
        <v>85.38</v>
      </c>
      <c r="I793" s="22" t="s">
        <v>15</v>
      </c>
      <c r="J793" s="23">
        <f t="shared" si="98"/>
        <v>3029.6400000000003</v>
      </c>
      <c r="K793" s="11" t="s">
        <v>15</v>
      </c>
    </row>
    <row r="794" spans="1:14" x14ac:dyDescent="0.2">
      <c r="A794" s="11" t="s">
        <v>33</v>
      </c>
      <c r="B794" s="32"/>
      <c r="C794" s="11" t="s">
        <v>15</v>
      </c>
      <c r="D794" s="21">
        <v>1401.28</v>
      </c>
      <c r="E794" s="11" t="s">
        <v>15</v>
      </c>
      <c r="F794" s="21">
        <v>1542.98</v>
      </c>
      <c r="G794" s="22" t="s">
        <v>15</v>
      </c>
      <c r="H794" s="21">
        <v>85.38</v>
      </c>
      <c r="I794" s="22" t="s">
        <v>15</v>
      </c>
      <c r="J794" s="23">
        <f t="shared" si="98"/>
        <v>3029.6400000000003</v>
      </c>
      <c r="K794" s="11" t="s">
        <v>15</v>
      </c>
    </row>
    <row r="795" spans="1:14" x14ac:dyDescent="0.2">
      <c r="A795" s="11" t="s">
        <v>34</v>
      </c>
      <c r="B795" s="32"/>
      <c r="C795" s="11" t="s">
        <v>15</v>
      </c>
      <c r="D795" s="21">
        <v>1401.28</v>
      </c>
      <c r="E795" s="11" t="s">
        <v>15</v>
      </c>
      <c r="F795" s="21">
        <v>1542.98</v>
      </c>
      <c r="G795" s="22" t="s">
        <v>15</v>
      </c>
      <c r="H795" s="21">
        <v>0</v>
      </c>
      <c r="I795" s="22" t="s">
        <v>15</v>
      </c>
      <c r="J795" s="23">
        <f t="shared" si="98"/>
        <v>2944.26</v>
      </c>
      <c r="K795" s="11" t="s">
        <v>15</v>
      </c>
    </row>
    <row r="796" spans="1:14" x14ac:dyDescent="0.2">
      <c r="A796" s="11"/>
      <c r="B796" s="32"/>
      <c r="C796" s="11" t="s">
        <v>15</v>
      </c>
      <c r="D796" s="21"/>
      <c r="E796" s="11" t="s">
        <v>15</v>
      </c>
      <c r="F796" s="21"/>
      <c r="G796" s="22" t="s">
        <v>15</v>
      </c>
      <c r="H796" s="21"/>
      <c r="I796" s="22" t="s">
        <v>15</v>
      </c>
      <c r="J796" s="23">
        <f t="shared" si="98"/>
        <v>0</v>
      </c>
      <c r="K796" s="11" t="s">
        <v>15</v>
      </c>
    </row>
    <row r="797" spans="1:14" x14ac:dyDescent="0.2">
      <c r="A797" s="25"/>
      <c r="B797" s="25" t="s">
        <v>28</v>
      </c>
      <c r="C797" s="26" t="s">
        <v>15</v>
      </c>
      <c r="D797" s="27">
        <f>SUM(D791:D796)</f>
        <v>5606</v>
      </c>
      <c r="E797" s="26" t="s">
        <v>15</v>
      </c>
      <c r="F797" s="27">
        <f>SUM(F791:F796)</f>
        <v>18171.669999999998</v>
      </c>
      <c r="G797" s="28" t="s">
        <v>15</v>
      </c>
      <c r="H797" s="27">
        <f>SUM(H791:H796)</f>
        <v>381.13</v>
      </c>
      <c r="I797" s="28" t="s">
        <v>15</v>
      </c>
      <c r="J797" s="27">
        <f>SUM(D797:I797)</f>
        <v>24158.799999999999</v>
      </c>
      <c r="K797" s="11" t="s">
        <v>15</v>
      </c>
      <c r="L797" s="33"/>
    </row>
    <row r="798" spans="1:14" ht="15" thickBot="1" x14ac:dyDescent="0.25">
      <c r="A798" s="11" t="s">
        <v>134</v>
      </c>
      <c r="B798" s="34">
        <f>SUM(B6:B790)</f>
        <v>386126</v>
      </c>
      <c r="C798" s="35" t="s">
        <v>15</v>
      </c>
      <c r="D798" s="36">
        <f>SUM(D6:D797)/2</f>
        <v>14337499.999999981</v>
      </c>
      <c r="E798" s="35" t="s">
        <v>15</v>
      </c>
      <c r="F798" s="36">
        <f>SUM(F6:F797)/2</f>
        <v>18562499.999999978</v>
      </c>
      <c r="G798" s="37" t="s">
        <v>15</v>
      </c>
      <c r="H798" s="36">
        <f>SUM(H6:H797)/2</f>
        <v>1998330.3099999991</v>
      </c>
      <c r="I798" s="37" t="s">
        <v>15</v>
      </c>
      <c r="J798" s="36">
        <f>SUM(J7:J797)/2</f>
        <v>34898330.30999998</v>
      </c>
      <c r="K798" s="11" t="s">
        <v>15</v>
      </c>
      <c r="L798" s="33"/>
    </row>
    <row r="799" spans="1:14" ht="15" thickTop="1" x14ac:dyDescent="0.2">
      <c r="A799" s="11"/>
      <c r="B799" s="38"/>
      <c r="C799" s="9"/>
      <c r="D799" s="39"/>
      <c r="E799" s="9"/>
      <c r="F799" s="39"/>
      <c r="G799" s="40"/>
      <c r="H799" s="39"/>
      <c r="I799" s="40"/>
      <c r="J799" s="39"/>
      <c r="K799" s="11"/>
      <c r="L799" s="33"/>
    </row>
    <row r="800" spans="1:14" x14ac:dyDescent="0.2">
      <c r="A800" s="9"/>
      <c r="B800" s="38"/>
      <c r="C800" s="9"/>
      <c r="D800" s="39"/>
      <c r="E800" s="9"/>
      <c r="F800" s="39"/>
      <c r="G800" s="40"/>
      <c r="H800" s="39"/>
      <c r="I800" s="40"/>
      <c r="J800" s="39"/>
      <c r="K800" s="9"/>
      <c r="L800" s="33"/>
      <c r="M800" s="33"/>
      <c r="N800" s="33"/>
    </row>
    <row r="801" spans="1:14" x14ac:dyDescent="0.2">
      <c r="A801" s="33"/>
      <c r="B801" s="41" t="s">
        <v>135</v>
      </c>
      <c r="C801" s="42"/>
      <c r="D801" s="43"/>
      <c r="E801" s="42"/>
      <c r="F801" s="43"/>
      <c r="G801" s="44"/>
      <c r="H801" s="43"/>
      <c r="I801" s="44"/>
      <c r="J801" s="45"/>
      <c r="K801" s="9"/>
      <c r="L801" s="33"/>
      <c r="M801" s="33"/>
      <c r="N801" s="33"/>
    </row>
    <row r="802" spans="1:14" x14ac:dyDescent="0.2">
      <c r="A802" s="33"/>
      <c r="B802" s="46" t="s">
        <v>136</v>
      </c>
      <c r="C802" s="9"/>
      <c r="D802" s="39"/>
      <c r="E802" s="9"/>
      <c r="F802" s="39"/>
      <c r="G802" s="40"/>
      <c r="H802" s="39"/>
      <c r="I802" s="40"/>
      <c r="J802" s="47"/>
      <c r="K802" s="9"/>
      <c r="L802" s="33"/>
      <c r="M802" s="33"/>
      <c r="N802" s="33"/>
    </row>
    <row r="803" spans="1:14" x14ac:dyDescent="0.2">
      <c r="A803" s="33"/>
      <c r="B803" s="46"/>
      <c r="C803" s="9"/>
      <c r="D803" s="39"/>
      <c r="E803" s="9"/>
      <c r="F803" s="39"/>
      <c r="G803" s="40"/>
      <c r="H803" s="39"/>
      <c r="I803" s="40"/>
      <c r="J803" s="47"/>
      <c r="K803" s="9"/>
      <c r="L803" s="33"/>
      <c r="M803" s="33"/>
      <c r="N803" s="33"/>
    </row>
    <row r="804" spans="1:14" x14ac:dyDescent="0.2">
      <c r="A804" s="33"/>
      <c r="B804" s="48" t="s">
        <v>137</v>
      </c>
      <c r="C804" s="9" t="s">
        <v>15</v>
      </c>
      <c r="D804" s="33">
        <f>D7+D15+D23+D31+D39+D47+D55+D63+D71+D79+D87+D95+D103+D111+D119+D127+D135+D143+D151+D159+D167+D175+D183+D191+D199+D207+D215+D223+D231+D239+D247+D255+D263+D271+D279+D287+D295+D303+D311+D319+D327+D335+D343+D351+D359+D367+D375+D383+D391+D399+D407+D415+D423+D431+D439+D447+D455+D463+D471+D479+D487+D495+D503+D511+D519+D527+D535+D543+D551+D559+D567+D575+D583+D591+D599+D607+D615+D623+D631+D639+D647+D655+D663+D671+D679+D687+D695+D703+D711+D719+D727+D735+D743+D751+D759+D767+D775+D783+D791</f>
        <v>0</v>
      </c>
      <c r="E804" s="9" t="s">
        <v>15</v>
      </c>
      <c r="F804" s="33" t="e">
        <f>F7+F15+F23+F31+F39+F47+F55+F63+F71+F79+F87+F95+F103+F111+F119+F127+F135+F143+F151+F159+F167+F175+F183+F191+F199+F207+F215+F223+F231+F239+F247+F255+F263+F271+F279+F287+F295+F303+F311+F319+F327+F335+F343+F351+F359+F367+F375+F383+F391+F399+F407+F415+F423+F431+F439+F447+F455+F463+F471+F479+F487+F495+F503+F511+F519+F527+F535+F543+F551+F559+F567+F575+F583+F591+F599+F607+F615+F623+F631+F639+F647+F655+F663+F671+F679+F687+F695+F703+F711+F719+F727+F735+F743+F751+F759+F767+F775+F783+F791</f>
        <v>#VALUE!</v>
      </c>
      <c r="G804" s="33"/>
      <c r="H804" s="33">
        <f>H7+H15+H23+H31+H39+H47+H55+H63+H71+H79+H87+H95+H103+H111+H119+H127+H135+H143+H151+H159+H167+H175+H183+H191+H199+H207+H215+H223+H231+H239+H247+H255+H263+H271+H279+H287+H295+H303+H311+H319+H327+H335+H343+H351+H359+H367+H375+H383+H391+H399+H407+H415+H423+H431+H439+H447+H455+H463+H471+H479+H487+H495+H503+H511+H519+H527+H535+H543+H551+H559+H567+H575+H583+H591+H599+H607+H615+H623+H631+H639+H647+H655+H663+H671+H679+H687+H695+H703+H711+H719+H727+H735+H743+H751+H759+H767+H775+H783+H791</f>
        <v>624137.35</v>
      </c>
      <c r="I804" s="33"/>
      <c r="J804" s="49">
        <f>J7+J15+J23+J31+J39+J47+J55+J63+J71+J79+J87+J95+J103+J111+J119+J127+J135+J143+J151+J159+J167+J175+J183+J191+J199+J207+J215+J223+J231+J239+J247+J255+J263+J271+J279+J287+J295+J303+J311+J319+J327+J335+J343+J351+J359+J367+J375+J383+J391+J399+J407+J415+J423+J431+J439+J447+J455+J463+J471+J479+J487+J495+J503+J511+J519+J527+J535+J543+J551+J559+J567+J575+J583+J591+J599+J607+J615+J623+J631+J639+J647+J655+J663+J671+J679+J687+J695+J703+J711+J719+J727+J735+J743+J751+J759+J767+J775+J783+J791</f>
        <v>624137.35</v>
      </c>
      <c r="K804" s="33"/>
      <c r="L804" s="33"/>
      <c r="M804" s="33"/>
      <c r="N804" s="33"/>
    </row>
    <row r="805" spans="1:14" x14ac:dyDescent="0.2">
      <c r="A805" s="33"/>
      <c r="B805" s="48" t="s">
        <v>31</v>
      </c>
      <c r="C805" s="9" t="s">
        <v>15</v>
      </c>
      <c r="D805" s="33">
        <f>D8+D16+D24+D32+D40+D48+D56+D64+D72+D80+D88+D96+D104+D112+D120+D128+D136+D144+D152+D160+D168+D176+D184+D192+D200+D208+D216+D224+D232+D240+D248+D256+D264+D272+D280+D288+D296+D304+D312+D320+D328+D336+D344+D352+D360+D368+D376+D384+D392+D400+D408+D416+D424+D432+D440+D448+D456+D464+D472+D480+D488+D496+D504+D512+D520+D528+D536+D544+D552+D560+D568+D576+D584+D592+D600+D608+D616+D624+D632+D640+D648+D656+D664+D672+D680+D688+D696+D704+D712+D720+D728+D736+D744+D752+D760+D768+D776+D784+D792</f>
        <v>3584375.0000000005</v>
      </c>
      <c r="E805" s="9" t="s">
        <v>15</v>
      </c>
      <c r="F805" s="33">
        <f>F8+F16+F24+F32+F40+F48+F56+F64+F72+F80+F88+F96+F104+F112+F120+F128+F136+F144+F152+F160+F168+F176+F184+F192+F200+F208+F216+F224+F232+F240+F248+F256+F264+F272+F280+F288+F296+F304+F312+F320+F328+F336+F344+F352+F360+F368+F376+F384+F392+F400+F408+F416+F424+F432+F440+F448+F456+F464+F472+F480+F488+F496+F504+F512+F520+F528+F536+F544+F552+F560+F568+F576+F584+F592+F600+F608+F616+F624+F632+F640+F648+F656+F664+F672+F680+F688+F696+F704+F712+F720+F728+F736+F744+F752+F760+F768+F776+F784+F792</f>
        <v>5689125</v>
      </c>
      <c r="G805" s="33"/>
      <c r="H805" s="33">
        <f>H8+H16+H24+H32+H40+H48+H56+H64+H72+H80+H88+H96+H104+H112+H120+H128+H136+H144+H152+H160+H168+H176+H184+H192+H200+H208+H216+H224+H232+H240+H248+H256+H264+H272+H280+H288+H296+H304+H312+H320+H328+H336+H344+H352+H360+H368+H376+H384+H392+H400+H408+H416+H424+H432+H440+H448+H456+H464+H472+H480+H488+H496+H504+H512+H520+H528+H536+H544+H552+H560+H568+H576+H584+H592+H600+H608+H616+H624+H632+H640+H648+H656+H664+H672+H680+H688+H696+H704+H712+H720+H728+H736+H744+H752+H760+H768+H776+H784+H792</f>
        <v>524842.19999999995</v>
      </c>
      <c r="I805" s="33"/>
      <c r="J805" s="49">
        <f>J8+J16+J24+J32+J40+J48+J56+J64+J72+J80+J88+J96+J104+J112+J120+J128+J136+J144+J152+J160+J168+J176+J184+J192+J200+J208+J216+J224+J232+J240+J248+J256+J264+J272+J280+J288+J296+J304+J312+J320+J328+J336+J344+J352+J360+J368+J376+J384+J392+J400+J408+J416+J424+J432+J440+J448+J456+J464+J472+J480+J488+J496+J504+J512+J520+J528+J536+J544+J552+J560+J568+J576+J584+J592+J600+J608+J616+J624+J632+J640+J648+J656+J664+J672+J680+J688+J696+J704+J712+J720+J728+J736+J744+J752+J760+J768+J776+J784+J792</f>
        <v>9798342.2000000011</v>
      </c>
      <c r="K805" s="33"/>
      <c r="L805" s="33"/>
      <c r="M805" s="33"/>
      <c r="N805" s="33"/>
    </row>
    <row r="806" spans="1:14" x14ac:dyDescent="0.2">
      <c r="A806" s="33"/>
      <c r="B806" s="48" t="s">
        <v>32</v>
      </c>
      <c r="C806" s="9" t="s">
        <v>15</v>
      </c>
      <c r="D806" s="33">
        <f>D9+D17+D25+D33+D41+D49+D57+D65+D73+D81+D89+D97+D105+D113+D121+D129+D137+D145+D153+D161+D169+D177+D185+D193+D201+D209+D217+D225+D233+D241+D249+D257+D265+D273+D281+D289+D297+D305+D313+D321+D329+D337+D345+D353+D361+D369+D377+D385+D393+D401+D409+D417+D425+D433+D441+D449+D457+D465+D473+D481+D489+D497+D505+D513+D521+D529+D537+D545+D553+D561+D569+D577+D585+D593+D601+D609+D617+D625+D633+D641+D649+D657+D665+D673+D681+D689+D697+D705+D713+D721+D729+D737+D745+D753+D761+D769+D777+D785+D793</f>
        <v>3584374.9999999986</v>
      </c>
      <c r="E806" s="9" t="s">
        <v>15</v>
      </c>
      <c r="F806" s="33">
        <f>F9+F17+F25+F33+F41+F49+F57+F65+F73+F81+F89+F97+F105+F113+F121+F129+F137+F145+F153+F161+F169+F177+F185+F193+F201+F209+F217+F225+F233+F241+F249+F257+F265+F273+F281+F289+F297+F305+F313+F321+F329+F337+F345+F353+F361+F369+F377+F385+F393+F401+F409+F417+F425+F433+F441+F449+F457+F465+F473+F481+F489+F497+F505+F513+F521+F529+F537+F545+F553+F561+F569+F577+F585+F593+F601+F609+F617+F625+F633+F641+F649+F657+F665+F673+F681+F689+F697+F705+F713+F721+F729+F737+F745+F753+F761+F769+F777+F785+F793</f>
        <v>4291125</v>
      </c>
      <c r="G806" s="33"/>
      <c r="H806" s="33">
        <f>H9+H17+H25+H33+H41+H49+H57+H65+H73+H81+H89+H97+H105+H113+H121+H129+H137+H145+H153+H161+H169+H177+H185+H193+H201+H209+H217+H225+H233+H241+H249+H257+H265+H273+H281+H289+H297+H305+H313+H321+H329+H337+H345+H353+H361+H369+H377+H385+H393+H401+H409+H417+H425+H433+H441+H449+H457+H465+H473+H481+H489+H497+H505+H513+H521+H529+H537+H545+H553+H561+H569+H577+H585+H593+H601+H609+H617+H625+H633+H641+H649+H657+H665+H673+H681+H689+H697+H705+H713+H721+H729+H737+H745+H753+H761+H769+H777+H785+H793</f>
        <v>424675.37999999989</v>
      </c>
      <c r="I806" s="33"/>
      <c r="J806" s="49">
        <f>J9+J17+J25+J33+J41+J49+J57+J65+J73+J81+J89+J97+J105+J113+J121+J129+J137+J145+J153+J161+J169+J177+J185+J193+J201+J209+J217+J225+J233+J241+J249+J257+J265+J273+J281+J289+J297+J305+J313+J321+J329+J337+J345+J353+J361+J369+J377+J385+J393+J401+J409+J417+J425+J433+J441+J449+J457+J465+J473+J481+J489+J497+J505+J513+J521+J529+J537+J545+J553+J561+J569+J577+J585+J593+J601+J609+J617+J625+J633+J641+J649+J657+J665+J673+J681+J689+J697+J705+J713+J721+J729+J737+J745+J753+J761+J769+J777+J785+J793</f>
        <v>8300175.3799999999</v>
      </c>
      <c r="K806" s="33"/>
      <c r="L806" s="33"/>
      <c r="M806" s="33"/>
      <c r="N806" s="33"/>
    </row>
    <row r="807" spans="1:14" x14ac:dyDescent="0.2">
      <c r="A807" s="33"/>
      <c r="B807" s="48" t="s">
        <v>33</v>
      </c>
      <c r="C807" s="9" t="s">
        <v>15</v>
      </c>
      <c r="D807" s="33">
        <f>D10+D18+D26+D34+D42+D50+D58+D66+D74+D82+D90+D98+D106+D114+D122+D130+D138+D146+D154+D162+D170+D178+D186+D194+D202+D210+D218+D226+D234+D242+D250+D258+D266+D274+D282+D290+D298+D306+D314+D322+D330+D338+D346+D354+D362+D370+D378+D386+D394+D402+D410+D418+D426+D434+D442+D450+D458+D466+D474+D482+D490+D498+D506+D514+D522+D530+D538+D546+D554+D562+D570+D578+D586+D594+D602+D610+D618+D626+D634+D642+D650+D658+D666+D674+D682+D690+D698+D706+D714+D722+D730+D738+D746+D754+D762+D770+D778+D786+D794</f>
        <v>3584374.9999999986</v>
      </c>
      <c r="E807" s="9" t="s">
        <v>15</v>
      </c>
      <c r="F807" s="33">
        <f>F10+F18+F26+F34+F42+F50+F58+F66+F74+F82+F90+F98+F106+F114+F122+F130+F138+F146+F154+F162+F170+F178+F186+F194+F202+F210+F218+F226+F234+F242+F250+F258+F266+F274+F282+F290+F298+F306+F314+F322+F330+F338+F346+F354+F362+F370+F378+F386+F394+F402+F410+F418+F426+F434+F442+F450+F458+F466+F474+F482+F490+F498+F506+F514+F522+F530+F538+F546+F554+F562+F570+F578+F586+F594+F602+F610+F618+F626+F634+F642+F650+F658+F666+F674+F682+F690+F698+F706+F714+F722+F730+F738+F746+F754+F762+F770+F778+F786+F794</f>
        <v>4291125</v>
      </c>
      <c r="G807" s="33"/>
      <c r="H807" s="33">
        <f>H10+H18+H26+H34+H42+H50+H58+H66+H74+H82+H90+H98+H106+H114+H122+H130+H138+H146+H154+H162+H170+H178+H186+H194+H202+H210+H218+H226+H234+H242+H250+H258+H266+H274+H282+H290+H298+H306+H314+H322+H330+H338+H346+H354+H362+H370+H378+H386+H394+H402+H410+H418+H426+H434+H442+H450+H458+H466+H474+H482+H490+H498+H506+H514+H522+H530+H538+H546+H554+H562+H570+H578+H586+H594+H602+H610+H618+H626+H634+H642+H650+H658+H666+H674+H682+H690+H698+H706+H714+H722+H730+H738+H746+H754+H762+H770+H778+H786+H794</f>
        <v>424675.37999999989</v>
      </c>
      <c r="I807" s="33"/>
      <c r="J807" s="49">
        <f>J10+J18+J26+J34+J42+J50+J58+J66+J74+J82+J90+J98+J106+J114+J122+J130+J138+J146+J154+J162+J170+J178+J186+J194+J202+J210+J218+J226+J234+J242+J250+J258+J266+J274+J282+J290+J298+J306+J314+J322+J330+J338+J346+J354+J362+J370+J378+J386+J394+J402+J410+J418+J426+J434+J442+J450+J458+J466+J474+J482+J490+J498+J506+J514+J522+J530+J538+J546+J554+J562+J570+J578+J586+J594+J602+J610+J618+J626+J634+J642+J650+J658+J666+J674+J682+J690+J698+J706+J714+J722+J730+J738+J746+J754+J762+J770+J778+J786+J794</f>
        <v>8300175.3799999999</v>
      </c>
      <c r="K807" s="33"/>
      <c r="L807" s="33"/>
      <c r="M807" s="33"/>
      <c r="N807" s="33"/>
    </row>
    <row r="808" spans="1:14" x14ac:dyDescent="0.2">
      <c r="A808" s="8"/>
      <c r="B808" s="48" t="s">
        <v>34</v>
      </c>
      <c r="C808" s="9" t="s">
        <v>15</v>
      </c>
      <c r="D808" s="33">
        <f>D11+D19+D27+D35+D43+D51+D59+D67+D75+D83+D91+D99+D107+D115+D123+D131+D139+D147+D155+D163+D171+D179+D187+D195+D203+D211+D219+D227+D235+D243+D251+D259+D267+D275+D283+D291+D299+D307+D315+D323+D331+D339+D347+D355+D363+D371+D379+D387+D395+D403+D411+D419+D427+D435+D443+D451+D459+D467+D475+D483+D491+D499+D507+D515+D523+D531+D539+D547+D555+D563+D571+D579+D587+D595+D603+D611+D619+D627+D635+D643+D651+D659+D667+D675+D683+D691+D699+D707+D715+D723+D731+D739+D747+D755+D763+D771+D779+D787+D795</f>
        <v>3584374.9999999986</v>
      </c>
      <c r="E808" s="9" t="s">
        <v>15</v>
      </c>
      <c r="F808" s="33">
        <f>F11+F19+F27+F35+F43+F51+F59+F67+F75+F83+F91+F99+F107+F115+F123+F131+F139+F147+F155+F163+F171+F179+F187+F195+F203+F211+F219+F227+F235+F243+F251+F259+F267+F275+F283+F291+F299+F307+F315+F323+F331+F339+F347+F355+F363+F371+F379+F387+F395+F403+F411+F419+F427+F435+F443+F451+F459+F467+F475+F483+F491+F499+F507+F515+F523+F531+F539+F547+F555+F563+F571+F579+F587+F595+F603+F611+F619+F627+F635+F643+F651+F659+F667+F675+F683+F691+F699+F707+F715+F723+F731+F739+F747+F755+F763+F771+F779+F787+F795</f>
        <v>4291125</v>
      </c>
      <c r="G808" s="33"/>
      <c r="H808" s="33">
        <f>H11+H19+H27+H35+H43+H51+H59+H67+H75+H83+H91+H99+H107+H115+H123+H131+H139+H147+H155+H163+H171+H179+H187+H195+H203+H211+H219+H227+H235+H243+H251+H259+H267+H275+H283+H291+H299+H307+H315+H323+H331+H339+H347+H355+H363+H371+H379+H387+H395+H403+H411+H419+H427+H435+H443+H451+H459+H467+H475+H483+H491+H499+H507+H515+H523+H531+H539+H547+H555+H563+H571+H579+H587+H595+H603+H611+H619+H627+H635+H643+H651+H659+H667+H675+H683+H691+H699+H707+H715+H723+H731+H739+H747+H755+H763+H771+H779+H787+H795</f>
        <v>0</v>
      </c>
      <c r="I808" s="33"/>
      <c r="J808" s="49">
        <f>J11+J19+J27+J35+J43+J51+J59+J67+J75+J83+J91+J99+J107+J115+J123+J131+J139+J147+J155+J163+J171+J179+J187+J195+J203+J211+J219+J227+J235+J243+J251+J259+J267+J275+J283+J291+J299+J307+J315+J323+J331+J339+J347+J355+J363+J371+J379+J387+J395+J403+J411+J419+J427+J435+J443+J451+J459+J467+J475+J483+J491+J499+J507+J515+J523+J531+J539+J547+J555+J563+J571+J579+J587+J595+J603+J611+J619+J627+J635+J643+J651+J659+J667+J675+J683+J691+J699+J707+J715+J723+J731+J739+J747+J755+J763+J771+J779+J787+J795</f>
        <v>7875500.0000000009</v>
      </c>
      <c r="K808" s="33"/>
      <c r="L808" s="33"/>
      <c r="M808" s="33"/>
      <c r="N808" s="33"/>
    </row>
    <row r="809" spans="1:14" x14ac:dyDescent="0.2">
      <c r="A809" s="8"/>
      <c r="B809" s="50"/>
      <c r="C809" s="33"/>
      <c r="D809" s="33">
        <f>SUM(D804:D808)</f>
        <v>14337499.999999996</v>
      </c>
      <c r="E809" s="33"/>
      <c r="F809" s="33" t="e">
        <f>SUM(F804:F808)</f>
        <v>#VALUE!</v>
      </c>
      <c r="G809" s="33"/>
      <c r="H809" s="33">
        <f>SUM(H804:H808)</f>
        <v>1998330.3099999996</v>
      </c>
      <c r="I809" s="33"/>
      <c r="J809" s="49">
        <f>SUM(J804:J808)</f>
        <v>34898330.310000002</v>
      </c>
      <c r="K809" s="33"/>
      <c r="L809" s="33"/>
      <c r="M809" s="33"/>
      <c r="N809" s="33"/>
    </row>
    <row r="810" spans="1:14" x14ac:dyDescent="0.2">
      <c r="A810" s="8"/>
      <c r="B810" s="51"/>
      <c r="C810" s="52"/>
      <c r="D810" s="52"/>
      <c r="E810" s="52"/>
      <c r="F810" s="52"/>
      <c r="G810" s="52"/>
      <c r="H810" s="52"/>
      <c r="I810" s="52"/>
      <c r="J810" s="53"/>
      <c r="K810" s="33"/>
      <c r="M810" s="33"/>
      <c r="N810" s="33"/>
    </row>
    <row r="811" spans="1:14" x14ac:dyDescent="0.2">
      <c r="A811" s="8"/>
      <c r="B811" s="8"/>
      <c r="C811" s="33"/>
      <c r="D811" s="33"/>
      <c r="E811" s="33"/>
      <c r="F811" s="33"/>
      <c r="G811" s="33"/>
      <c r="H811" s="33"/>
      <c r="I811" s="33"/>
      <c r="J811" s="33"/>
      <c r="K811" s="33"/>
      <c r="M811" s="33"/>
      <c r="N811" s="33"/>
    </row>
    <row r="812" spans="1:14" x14ac:dyDescent="0.2">
      <c r="A812" s="8"/>
      <c r="B812" s="8"/>
      <c r="C812" s="33"/>
      <c r="D812" s="33"/>
      <c r="E812" s="33"/>
      <c r="F812" s="33"/>
      <c r="G812" s="33"/>
      <c r="H812" s="33"/>
      <c r="I812" s="33"/>
      <c r="J812" s="33"/>
      <c r="K812" s="33"/>
      <c r="M812" s="33"/>
      <c r="N812" s="33"/>
    </row>
  </sheetData>
  <mergeCells count="1">
    <mergeCell ref="A1:K1"/>
  </mergeCells>
  <pageMargins left="0.7" right="0.7" top="0.75" bottom="0.75" header="0.3" footer="0.3"/>
  <pageSetup scale="60" fitToHeight="10"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3"/>
  <sheetViews>
    <sheetView topLeftCell="B1" workbookViewId="0">
      <selection activeCell="F16" sqref="F16"/>
    </sheetView>
  </sheetViews>
  <sheetFormatPr defaultColWidth="19.625" defaultRowHeight="14.25" x14ac:dyDescent="0.2"/>
  <cols>
    <col min="1" max="1" width="19.625" hidden="1" customWidth="1"/>
    <col min="2" max="2" width="19.25" customWidth="1"/>
    <col min="3" max="3" width="9.875" customWidth="1"/>
    <col min="4" max="4" width="22.375" customWidth="1"/>
    <col min="5" max="5" width="13.625" customWidth="1"/>
    <col min="6" max="6" width="10.25" customWidth="1"/>
    <col min="7" max="7" width="11.875" customWidth="1"/>
    <col min="8" max="8" width="11" customWidth="1"/>
    <col min="9" max="9" width="11.875" customWidth="1"/>
    <col min="10" max="10" width="13.375" customWidth="1"/>
    <col min="11" max="11" width="12.75" customWidth="1"/>
    <col min="257" max="257" width="0" hidden="1" customWidth="1"/>
    <col min="258" max="258" width="19.25" customWidth="1"/>
    <col min="259" max="259" width="9.875" customWidth="1"/>
    <col min="260" max="260" width="22.375" customWidth="1"/>
    <col min="261" max="261" width="13.625" customWidth="1"/>
    <col min="262" max="262" width="10.25" customWidth="1"/>
    <col min="263" max="263" width="11.875" customWidth="1"/>
    <col min="264" max="264" width="11" customWidth="1"/>
    <col min="265" max="265" width="11.875" customWidth="1"/>
    <col min="266" max="266" width="13.375" customWidth="1"/>
    <col min="267" max="267" width="12.75" customWidth="1"/>
    <col min="513" max="513" width="0" hidden="1" customWidth="1"/>
    <col min="514" max="514" width="19.25" customWidth="1"/>
    <col min="515" max="515" width="9.875" customWidth="1"/>
    <col min="516" max="516" width="22.375" customWidth="1"/>
    <col min="517" max="517" width="13.625" customWidth="1"/>
    <col min="518" max="518" width="10.25" customWidth="1"/>
    <col min="519" max="519" width="11.875" customWidth="1"/>
    <col min="520" max="520" width="11" customWidth="1"/>
    <col min="521" max="521" width="11.875" customWidth="1"/>
    <col min="522" max="522" width="13.375" customWidth="1"/>
    <col min="523" max="523" width="12.75" customWidth="1"/>
    <col min="769" max="769" width="0" hidden="1" customWidth="1"/>
    <col min="770" max="770" width="19.25" customWidth="1"/>
    <col min="771" max="771" width="9.875" customWidth="1"/>
    <col min="772" max="772" width="22.375" customWidth="1"/>
    <col min="773" max="773" width="13.625" customWidth="1"/>
    <col min="774" max="774" width="10.25" customWidth="1"/>
    <col min="775" max="775" width="11.875" customWidth="1"/>
    <col min="776" max="776" width="11" customWidth="1"/>
    <col min="777" max="777" width="11.875" customWidth="1"/>
    <col min="778" max="778" width="13.375" customWidth="1"/>
    <col min="779" max="779" width="12.75" customWidth="1"/>
    <col min="1025" max="1025" width="0" hidden="1" customWidth="1"/>
    <col min="1026" max="1026" width="19.25" customWidth="1"/>
    <col min="1027" max="1027" width="9.875" customWidth="1"/>
    <col min="1028" max="1028" width="22.375" customWidth="1"/>
    <col min="1029" max="1029" width="13.625" customWidth="1"/>
    <col min="1030" max="1030" width="10.25" customWidth="1"/>
    <col min="1031" max="1031" width="11.875" customWidth="1"/>
    <col min="1032" max="1032" width="11" customWidth="1"/>
    <col min="1033" max="1033" width="11.875" customWidth="1"/>
    <col min="1034" max="1034" width="13.375" customWidth="1"/>
    <col min="1035" max="1035" width="12.75" customWidth="1"/>
    <col min="1281" max="1281" width="0" hidden="1" customWidth="1"/>
    <col min="1282" max="1282" width="19.25" customWidth="1"/>
    <col min="1283" max="1283" width="9.875" customWidth="1"/>
    <col min="1284" max="1284" width="22.375" customWidth="1"/>
    <col min="1285" max="1285" width="13.625" customWidth="1"/>
    <col min="1286" max="1286" width="10.25" customWidth="1"/>
    <col min="1287" max="1287" width="11.875" customWidth="1"/>
    <col min="1288" max="1288" width="11" customWidth="1"/>
    <col min="1289" max="1289" width="11.875" customWidth="1"/>
    <col min="1290" max="1290" width="13.375" customWidth="1"/>
    <col min="1291" max="1291" width="12.75" customWidth="1"/>
    <col min="1537" max="1537" width="0" hidden="1" customWidth="1"/>
    <col min="1538" max="1538" width="19.25" customWidth="1"/>
    <col min="1539" max="1539" width="9.875" customWidth="1"/>
    <col min="1540" max="1540" width="22.375" customWidth="1"/>
    <col min="1541" max="1541" width="13.625" customWidth="1"/>
    <col min="1542" max="1542" width="10.25" customWidth="1"/>
    <col min="1543" max="1543" width="11.875" customWidth="1"/>
    <col min="1544" max="1544" width="11" customWidth="1"/>
    <col min="1545" max="1545" width="11.875" customWidth="1"/>
    <col min="1546" max="1546" width="13.375" customWidth="1"/>
    <col min="1547" max="1547" width="12.75" customWidth="1"/>
    <col min="1793" max="1793" width="0" hidden="1" customWidth="1"/>
    <col min="1794" max="1794" width="19.25" customWidth="1"/>
    <col min="1795" max="1795" width="9.875" customWidth="1"/>
    <col min="1796" max="1796" width="22.375" customWidth="1"/>
    <col min="1797" max="1797" width="13.625" customWidth="1"/>
    <col min="1798" max="1798" width="10.25" customWidth="1"/>
    <col min="1799" max="1799" width="11.875" customWidth="1"/>
    <col min="1800" max="1800" width="11" customWidth="1"/>
    <col min="1801" max="1801" width="11.875" customWidth="1"/>
    <col min="1802" max="1802" width="13.375" customWidth="1"/>
    <col min="1803" max="1803" width="12.75" customWidth="1"/>
    <col min="2049" max="2049" width="0" hidden="1" customWidth="1"/>
    <col min="2050" max="2050" width="19.25" customWidth="1"/>
    <col min="2051" max="2051" width="9.875" customWidth="1"/>
    <col min="2052" max="2052" width="22.375" customWidth="1"/>
    <col min="2053" max="2053" width="13.625" customWidth="1"/>
    <col min="2054" max="2054" width="10.25" customWidth="1"/>
    <col min="2055" max="2055" width="11.875" customWidth="1"/>
    <col min="2056" max="2056" width="11" customWidth="1"/>
    <col min="2057" max="2057" width="11.875" customWidth="1"/>
    <col min="2058" max="2058" width="13.375" customWidth="1"/>
    <col min="2059" max="2059" width="12.75" customWidth="1"/>
    <col min="2305" max="2305" width="0" hidden="1" customWidth="1"/>
    <col min="2306" max="2306" width="19.25" customWidth="1"/>
    <col min="2307" max="2307" width="9.875" customWidth="1"/>
    <col min="2308" max="2308" width="22.375" customWidth="1"/>
    <col min="2309" max="2309" width="13.625" customWidth="1"/>
    <col min="2310" max="2310" width="10.25" customWidth="1"/>
    <col min="2311" max="2311" width="11.875" customWidth="1"/>
    <col min="2312" max="2312" width="11" customWidth="1"/>
    <col min="2313" max="2313" width="11.875" customWidth="1"/>
    <col min="2314" max="2314" width="13.375" customWidth="1"/>
    <col min="2315" max="2315" width="12.75" customWidth="1"/>
    <col min="2561" max="2561" width="0" hidden="1" customWidth="1"/>
    <col min="2562" max="2562" width="19.25" customWidth="1"/>
    <col min="2563" max="2563" width="9.875" customWidth="1"/>
    <col min="2564" max="2564" width="22.375" customWidth="1"/>
    <col min="2565" max="2565" width="13.625" customWidth="1"/>
    <col min="2566" max="2566" width="10.25" customWidth="1"/>
    <col min="2567" max="2567" width="11.875" customWidth="1"/>
    <col min="2568" max="2568" width="11" customWidth="1"/>
    <col min="2569" max="2569" width="11.875" customWidth="1"/>
    <col min="2570" max="2570" width="13.375" customWidth="1"/>
    <col min="2571" max="2571" width="12.75" customWidth="1"/>
    <col min="2817" max="2817" width="0" hidden="1" customWidth="1"/>
    <col min="2818" max="2818" width="19.25" customWidth="1"/>
    <col min="2819" max="2819" width="9.875" customWidth="1"/>
    <col min="2820" max="2820" width="22.375" customWidth="1"/>
    <col min="2821" max="2821" width="13.625" customWidth="1"/>
    <col min="2822" max="2822" width="10.25" customWidth="1"/>
    <col min="2823" max="2823" width="11.875" customWidth="1"/>
    <col min="2824" max="2824" width="11" customWidth="1"/>
    <col min="2825" max="2825" width="11.875" customWidth="1"/>
    <col min="2826" max="2826" width="13.375" customWidth="1"/>
    <col min="2827" max="2827" width="12.75" customWidth="1"/>
    <col min="3073" max="3073" width="0" hidden="1" customWidth="1"/>
    <col min="3074" max="3074" width="19.25" customWidth="1"/>
    <col min="3075" max="3075" width="9.875" customWidth="1"/>
    <col min="3076" max="3076" width="22.375" customWidth="1"/>
    <col min="3077" max="3077" width="13.625" customWidth="1"/>
    <col min="3078" max="3078" width="10.25" customWidth="1"/>
    <col min="3079" max="3079" width="11.875" customWidth="1"/>
    <col min="3080" max="3080" width="11" customWidth="1"/>
    <col min="3081" max="3081" width="11.875" customWidth="1"/>
    <col min="3082" max="3082" width="13.375" customWidth="1"/>
    <col min="3083" max="3083" width="12.75" customWidth="1"/>
    <col min="3329" max="3329" width="0" hidden="1" customWidth="1"/>
    <col min="3330" max="3330" width="19.25" customWidth="1"/>
    <col min="3331" max="3331" width="9.875" customWidth="1"/>
    <col min="3332" max="3332" width="22.375" customWidth="1"/>
    <col min="3333" max="3333" width="13.625" customWidth="1"/>
    <col min="3334" max="3334" width="10.25" customWidth="1"/>
    <col min="3335" max="3335" width="11.875" customWidth="1"/>
    <col min="3336" max="3336" width="11" customWidth="1"/>
    <col min="3337" max="3337" width="11.875" customWidth="1"/>
    <col min="3338" max="3338" width="13.375" customWidth="1"/>
    <col min="3339" max="3339" width="12.75" customWidth="1"/>
    <col min="3585" max="3585" width="0" hidden="1" customWidth="1"/>
    <col min="3586" max="3586" width="19.25" customWidth="1"/>
    <col min="3587" max="3587" width="9.875" customWidth="1"/>
    <col min="3588" max="3588" width="22.375" customWidth="1"/>
    <col min="3589" max="3589" width="13.625" customWidth="1"/>
    <col min="3590" max="3590" width="10.25" customWidth="1"/>
    <col min="3591" max="3591" width="11.875" customWidth="1"/>
    <col min="3592" max="3592" width="11" customWidth="1"/>
    <col min="3593" max="3593" width="11.875" customWidth="1"/>
    <col min="3594" max="3594" width="13.375" customWidth="1"/>
    <col min="3595" max="3595" width="12.75" customWidth="1"/>
    <col min="3841" max="3841" width="0" hidden="1" customWidth="1"/>
    <col min="3842" max="3842" width="19.25" customWidth="1"/>
    <col min="3843" max="3843" width="9.875" customWidth="1"/>
    <col min="3844" max="3844" width="22.375" customWidth="1"/>
    <col min="3845" max="3845" width="13.625" customWidth="1"/>
    <col min="3846" max="3846" width="10.25" customWidth="1"/>
    <col min="3847" max="3847" width="11.875" customWidth="1"/>
    <col min="3848" max="3848" width="11" customWidth="1"/>
    <col min="3849" max="3849" width="11.875" customWidth="1"/>
    <col min="3850" max="3850" width="13.375" customWidth="1"/>
    <col min="3851" max="3851" width="12.75" customWidth="1"/>
    <col min="4097" max="4097" width="0" hidden="1" customWidth="1"/>
    <col min="4098" max="4098" width="19.25" customWidth="1"/>
    <col min="4099" max="4099" width="9.875" customWidth="1"/>
    <col min="4100" max="4100" width="22.375" customWidth="1"/>
    <col min="4101" max="4101" width="13.625" customWidth="1"/>
    <col min="4102" max="4102" width="10.25" customWidth="1"/>
    <col min="4103" max="4103" width="11.875" customWidth="1"/>
    <col min="4104" max="4104" width="11" customWidth="1"/>
    <col min="4105" max="4105" width="11.875" customWidth="1"/>
    <col min="4106" max="4106" width="13.375" customWidth="1"/>
    <col min="4107" max="4107" width="12.75" customWidth="1"/>
    <col min="4353" max="4353" width="0" hidden="1" customWidth="1"/>
    <col min="4354" max="4354" width="19.25" customWidth="1"/>
    <col min="4355" max="4355" width="9.875" customWidth="1"/>
    <col min="4356" max="4356" width="22.375" customWidth="1"/>
    <col min="4357" max="4357" width="13.625" customWidth="1"/>
    <col min="4358" max="4358" width="10.25" customWidth="1"/>
    <col min="4359" max="4359" width="11.875" customWidth="1"/>
    <col min="4360" max="4360" width="11" customWidth="1"/>
    <col min="4361" max="4361" width="11.875" customWidth="1"/>
    <col min="4362" max="4362" width="13.375" customWidth="1"/>
    <col min="4363" max="4363" width="12.75" customWidth="1"/>
    <col min="4609" max="4609" width="0" hidden="1" customWidth="1"/>
    <col min="4610" max="4610" width="19.25" customWidth="1"/>
    <col min="4611" max="4611" width="9.875" customWidth="1"/>
    <col min="4612" max="4612" width="22.375" customWidth="1"/>
    <col min="4613" max="4613" width="13.625" customWidth="1"/>
    <col min="4614" max="4614" width="10.25" customWidth="1"/>
    <col min="4615" max="4615" width="11.875" customWidth="1"/>
    <col min="4616" max="4616" width="11" customWidth="1"/>
    <col min="4617" max="4617" width="11.875" customWidth="1"/>
    <col min="4618" max="4618" width="13.375" customWidth="1"/>
    <col min="4619" max="4619" width="12.75" customWidth="1"/>
    <col min="4865" max="4865" width="0" hidden="1" customWidth="1"/>
    <col min="4866" max="4866" width="19.25" customWidth="1"/>
    <col min="4867" max="4867" width="9.875" customWidth="1"/>
    <col min="4868" max="4868" width="22.375" customWidth="1"/>
    <col min="4869" max="4869" width="13.625" customWidth="1"/>
    <col min="4870" max="4870" width="10.25" customWidth="1"/>
    <col min="4871" max="4871" width="11.875" customWidth="1"/>
    <col min="4872" max="4872" width="11" customWidth="1"/>
    <col min="4873" max="4873" width="11.875" customWidth="1"/>
    <col min="4874" max="4874" width="13.375" customWidth="1"/>
    <col min="4875" max="4875" width="12.75" customWidth="1"/>
    <col min="5121" max="5121" width="0" hidden="1" customWidth="1"/>
    <col min="5122" max="5122" width="19.25" customWidth="1"/>
    <col min="5123" max="5123" width="9.875" customWidth="1"/>
    <col min="5124" max="5124" width="22.375" customWidth="1"/>
    <col min="5125" max="5125" width="13.625" customWidth="1"/>
    <col min="5126" max="5126" width="10.25" customWidth="1"/>
    <col min="5127" max="5127" width="11.875" customWidth="1"/>
    <col min="5128" max="5128" width="11" customWidth="1"/>
    <col min="5129" max="5129" width="11.875" customWidth="1"/>
    <col min="5130" max="5130" width="13.375" customWidth="1"/>
    <col min="5131" max="5131" width="12.75" customWidth="1"/>
    <col min="5377" max="5377" width="0" hidden="1" customWidth="1"/>
    <col min="5378" max="5378" width="19.25" customWidth="1"/>
    <col min="5379" max="5379" width="9.875" customWidth="1"/>
    <col min="5380" max="5380" width="22.375" customWidth="1"/>
    <col min="5381" max="5381" width="13.625" customWidth="1"/>
    <col min="5382" max="5382" width="10.25" customWidth="1"/>
    <col min="5383" max="5383" width="11.875" customWidth="1"/>
    <col min="5384" max="5384" width="11" customWidth="1"/>
    <col min="5385" max="5385" width="11.875" customWidth="1"/>
    <col min="5386" max="5386" width="13.375" customWidth="1"/>
    <col min="5387" max="5387" width="12.75" customWidth="1"/>
    <col min="5633" max="5633" width="0" hidden="1" customWidth="1"/>
    <col min="5634" max="5634" width="19.25" customWidth="1"/>
    <col min="5635" max="5635" width="9.875" customWidth="1"/>
    <col min="5636" max="5636" width="22.375" customWidth="1"/>
    <col min="5637" max="5637" width="13.625" customWidth="1"/>
    <col min="5638" max="5638" width="10.25" customWidth="1"/>
    <col min="5639" max="5639" width="11.875" customWidth="1"/>
    <col min="5640" max="5640" width="11" customWidth="1"/>
    <col min="5641" max="5641" width="11.875" customWidth="1"/>
    <col min="5642" max="5642" width="13.375" customWidth="1"/>
    <col min="5643" max="5643" width="12.75" customWidth="1"/>
    <col min="5889" max="5889" width="0" hidden="1" customWidth="1"/>
    <col min="5890" max="5890" width="19.25" customWidth="1"/>
    <col min="5891" max="5891" width="9.875" customWidth="1"/>
    <col min="5892" max="5892" width="22.375" customWidth="1"/>
    <col min="5893" max="5893" width="13.625" customWidth="1"/>
    <col min="5894" max="5894" width="10.25" customWidth="1"/>
    <col min="5895" max="5895" width="11.875" customWidth="1"/>
    <col min="5896" max="5896" width="11" customWidth="1"/>
    <col min="5897" max="5897" width="11.875" customWidth="1"/>
    <col min="5898" max="5898" width="13.375" customWidth="1"/>
    <col min="5899" max="5899" width="12.75" customWidth="1"/>
    <col min="6145" max="6145" width="0" hidden="1" customWidth="1"/>
    <col min="6146" max="6146" width="19.25" customWidth="1"/>
    <col min="6147" max="6147" width="9.875" customWidth="1"/>
    <col min="6148" max="6148" width="22.375" customWidth="1"/>
    <col min="6149" max="6149" width="13.625" customWidth="1"/>
    <col min="6150" max="6150" width="10.25" customWidth="1"/>
    <col min="6151" max="6151" width="11.875" customWidth="1"/>
    <col min="6152" max="6152" width="11" customWidth="1"/>
    <col min="6153" max="6153" width="11.875" customWidth="1"/>
    <col min="6154" max="6154" width="13.375" customWidth="1"/>
    <col min="6155" max="6155" width="12.75" customWidth="1"/>
    <col min="6401" max="6401" width="0" hidden="1" customWidth="1"/>
    <col min="6402" max="6402" width="19.25" customWidth="1"/>
    <col min="6403" max="6403" width="9.875" customWidth="1"/>
    <col min="6404" max="6404" width="22.375" customWidth="1"/>
    <col min="6405" max="6405" width="13.625" customWidth="1"/>
    <col min="6406" max="6406" width="10.25" customWidth="1"/>
    <col min="6407" max="6407" width="11.875" customWidth="1"/>
    <col min="6408" max="6408" width="11" customWidth="1"/>
    <col min="6409" max="6409" width="11.875" customWidth="1"/>
    <col min="6410" max="6410" width="13.375" customWidth="1"/>
    <col min="6411" max="6411" width="12.75" customWidth="1"/>
    <col min="6657" max="6657" width="0" hidden="1" customWidth="1"/>
    <col min="6658" max="6658" width="19.25" customWidth="1"/>
    <col min="6659" max="6659" width="9.875" customWidth="1"/>
    <col min="6660" max="6660" width="22.375" customWidth="1"/>
    <col min="6661" max="6661" width="13.625" customWidth="1"/>
    <col min="6662" max="6662" width="10.25" customWidth="1"/>
    <col min="6663" max="6663" width="11.875" customWidth="1"/>
    <col min="6664" max="6664" width="11" customWidth="1"/>
    <col min="6665" max="6665" width="11.875" customWidth="1"/>
    <col min="6666" max="6666" width="13.375" customWidth="1"/>
    <col min="6667" max="6667" width="12.75" customWidth="1"/>
    <col min="6913" max="6913" width="0" hidden="1" customWidth="1"/>
    <col min="6914" max="6914" width="19.25" customWidth="1"/>
    <col min="6915" max="6915" width="9.875" customWidth="1"/>
    <col min="6916" max="6916" width="22.375" customWidth="1"/>
    <col min="6917" max="6917" width="13.625" customWidth="1"/>
    <col min="6918" max="6918" width="10.25" customWidth="1"/>
    <col min="6919" max="6919" width="11.875" customWidth="1"/>
    <col min="6920" max="6920" width="11" customWidth="1"/>
    <col min="6921" max="6921" width="11.875" customWidth="1"/>
    <col min="6922" max="6922" width="13.375" customWidth="1"/>
    <col min="6923" max="6923" width="12.75" customWidth="1"/>
    <col min="7169" max="7169" width="0" hidden="1" customWidth="1"/>
    <col min="7170" max="7170" width="19.25" customWidth="1"/>
    <col min="7171" max="7171" width="9.875" customWidth="1"/>
    <col min="7172" max="7172" width="22.375" customWidth="1"/>
    <col min="7173" max="7173" width="13.625" customWidth="1"/>
    <col min="7174" max="7174" width="10.25" customWidth="1"/>
    <col min="7175" max="7175" width="11.875" customWidth="1"/>
    <col min="7176" max="7176" width="11" customWidth="1"/>
    <col min="7177" max="7177" width="11.875" customWidth="1"/>
    <col min="7178" max="7178" width="13.375" customWidth="1"/>
    <col min="7179" max="7179" width="12.75" customWidth="1"/>
    <col min="7425" max="7425" width="0" hidden="1" customWidth="1"/>
    <col min="7426" max="7426" width="19.25" customWidth="1"/>
    <col min="7427" max="7427" width="9.875" customWidth="1"/>
    <col min="7428" max="7428" width="22.375" customWidth="1"/>
    <col min="7429" max="7429" width="13.625" customWidth="1"/>
    <col min="7430" max="7430" width="10.25" customWidth="1"/>
    <col min="7431" max="7431" width="11.875" customWidth="1"/>
    <col min="7432" max="7432" width="11" customWidth="1"/>
    <col min="7433" max="7433" width="11.875" customWidth="1"/>
    <col min="7434" max="7434" width="13.375" customWidth="1"/>
    <col min="7435" max="7435" width="12.75" customWidth="1"/>
    <col min="7681" max="7681" width="0" hidden="1" customWidth="1"/>
    <col min="7682" max="7682" width="19.25" customWidth="1"/>
    <col min="7683" max="7683" width="9.875" customWidth="1"/>
    <col min="7684" max="7684" width="22.375" customWidth="1"/>
    <col min="7685" max="7685" width="13.625" customWidth="1"/>
    <col min="7686" max="7686" width="10.25" customWidth="1"/>
    <col min="7687" max="7687" width="11.875" customWidth="1"/>
    <col min="7688" max="7688" width="11" customWidth="1"/>
    <col min="7689" max="7689" width="11.875" customWidth="1"/>
    <col min="7690" max="7690" width="13.375" customWidth="1"/>
    <col min="7691" max="7691" width="12.75" customWidth="1"/>
    <col min="7937" max="7937" width="0" hidden="1" customWidth="1"/>
    <col min="7938" max="7938" width="19.25" customWidth="1"/>
    <col min="7939" max="7939" width="9.875" customWidth="1"/>
    <col min="7940" max="7940" width="22.375" customWidth="1"/>
    <col min="7941" max="7941" width="13.625" customWidth="1"/>
    <col min="7942" max="7942" width="10.25" customWidth="1"/>
    <col min="7943" max="7943" width="11.875" customWidth="1"/>
    <col min="7944" max="7944" width="11" customWidth="1"/>
    <col min="7945" max="7945" width="11.875" customWidth="1"/>
    <col min="7946" max="7946" width="13.375" customWidth="1"/>
    <col min="7947" max="7947" width="12.75" customWidth="1"/>
    <col min="8193" max="8193" width="0" hidden="1" customWidth="1"/>
    <col min="8194" max="8194" width="19.25" customWidth="1"/>
    <col min="8195" max="8195" width="9.875" customWidth="1"/>
    <col min="8196" max="8196" width="22.375" customWidth="1"/>
    <col min="8197" max="8197" width="13.625" customWidth="1"/>
    <col min="8198" max="8198" width="10.25" customWidth="1"/>
    <col min="8199" max="8199" width="11.875" customWidth="1"/>
    <col min="8200" max="8200" width="11" customWidth="1"/>
    <col min="8201" max="8201" width="11.875" customWidth="1"/>
    <col min="8202" max="8202" width="13.375" customWidth="1"/>
    <col min="8203" max="8203" width="12.75" customWidth="1"/>
    <col min="8449" max="8449" width="0" hidden="1" customWidth="1"/>
    <col min="8450" max="8450" width="19.25" customWidth="1"/>
    <col min="8451" max="8451" width="9.875" customWidth="1"/>
    <col min="8452" max="8452" width="22.375" customWidth="1"/>
    <col min="8453" max="8453" width="13.625" customWidth="1"/>
    <col min="8454" max="8454" width="10.25" customWidth="1"/>
    <col min="8455" max="8455" width="11.875" customWidth="1"/>
    <col min="8456" max="8456" width="11" customWidth="1"/>
    <col min="8457" max="8457" width="11.875" customWidth="1"/>
    <col min="8458" max="8458" width="13.375" customWidth="1"/>
    <col min="8459" max="8459" width="12.75" customWidth="1"/>
    <col min="8705" max="8705" width="0" hidden="1" customWidth="1"/>
    <col min="8706" max="8706" width="19.25" customWidth="1"/>
    <col min="8707" max="8707" width="9.875" customWidth="1"/>
    <col min="8708" max="8708" width="22.375" customWidth="1"/>
    <col min="8709" max="8709" width="13.625" customWidth="1"/>
    <col min="8710" max="8710" width="10.25" customWidth="1"/>
    <col min="8711" max="8711" width="11.875" customWidth="1"/>
    <col min="8712" max="8712" width="11" customWidth="1"/>
    <col min="8713" max="8713" width="11.875" customWidth="1"/>
    <col min="8714" max="8714" width="13.375" customWidth="1"/>
    <col min="8715" max="8715" width="12.75" customWidth="1"/>
    <col min="8961" max="8961" width="0" hidden="1" customWidth="1"/>
    <col min="8962" max="8962" width="19.25" customWidth="1"/>
    <col min="8963" max="8963" width="9.875" customWidth="1"/>
    <col min="8964" max="8964" width="22.375" customWidth="1"/>
    <col min="8965" max="8965" width="13.625" customWidth="1"/>
    <col min="8966" max="8966" width="10.25" customWidth="1"/>
    <col min="8967" max="8967" width="11.875" customWidth="1"/>
    <col min="8968" max="8968" width="11" customWidth="1"/>
    <col min="8969" max="8969" width="11.875" customWidth="1"/>
    <col min="8970" max="8970" width="13.375" customWidth="1"/>
    <col min="8971" max="8971" width="12.75" customWidth="1"/>
    <col min="9217" max="9217" width="0" hidden="1" customWidth="1"/>
    <col min="9218" max="9218" width="19.25" customWidth="1"/>
    <col min="9219" max="9219" width="9.875" customWidth="1"/>
    <col min="9220" max="9220" width="22.375" customWidth="1"/>
    <col min="9221" max="9221" width="13.625" customWidth="1"/>
    <col min="9222" max="9222" width="10.25" customWidth="1"/>
    <col min="9223" max="9223" width="11.875" customWidth="1"/>
    <col min="9224" max="9224" width="11" customWidth="1"/>
    <col min="9225" max="9225" width="11.875" customWidth="1"/>
    <col min="9226" max="9226" width="13.375" customWidth="1"/>
    <col min="9227" max="9227" width="12.75" customWidth="1"/>
    <col min="9473" max="9473" width="0" hidden="1" customWidth="1"/>
    <col min="9474" max="9474" width="19.25" customWidth="1"/>
    <col min="9475" max="9475" width="9.875" customWidth="1"/>
    <col min="9476" max="9476" width="22.375" customWidth="1"/>
    <col min="9477" max="9477" width="13.625" customWidth="1"/>
    <col min="9478" max="9478" width="10.25" customWidth="1"/>
    <col min="9479" max="9479" width="11.875" customWidth="1"/>
    <col min="9480" max="9480" width="11" customWidth="1"/>
    <col min="9481" max="9481" width="11.875" customWidth="1"/>
    <col min="9482" max="9482" width="13.375" customWidth="1"/>
    <col min="9483" max="9483" width="12.75" customWidth="1"/>
    <col min="9729" max="9729" width="0" hidden="1" customWidth="1"/>
    <col min="9730" max="9730" width="19.25" customWidth="1"/>
    <col min="9731" max="9731" width="9.875" customWidth="1"/>
    <col min="9732" max="9732" width="22.375" customWidth="1"/>
    <col min="9733" max="9733" width="13.625" customWidth="1"/>
    <col min="9734" max="9734" width="10.25" customWidth="1"/>
    <col min="9735" max="9735" width="11.875" customWidth="1"/>
    <col min="9736" max="9736" width="11" customWidth="1"/>
    <col min="9737" max="9737" width="11.875" customWidth="1"/>
    <col min="9738" max="9738" width="13.375" customWidth="1"/>
    <col min="9739" max="9739" width="12.75" customWidth="1"/>
    <col min="9985" max="9985" width="0" hidden="1" customWidth="1"/>
    <col min="9986" max="9986" width="19.25" customWidth="1"/>
    <col min="9987" max="9987" width="9.875" customWidth="1"/>
    <col min="9988" max="9988" width="22.375" customWidth="1"/>
    <col min="9989" max="9989" width="13.625" customWidth="1"/>
    <col min="9990" max="9990" width="10.25" customWidth="1"/>
    <col min="9991" max="9991" width="11.875" customWidth="1"/>
    <col min="9992" max="9992" width="11" customWidth="1"/>
    <col min="9993" max="9993" width="11.875" customWidth="1"/>
    <col min="9994" max="9994" width="13.375" customWidth="1"/>
    <col min="9995" max="9995" width="12.75" customWidth="1"/>
    <col min="10241" max="10241" width="0" hidden="1" customWidth="1"/>
    <col min="10242" max="10242" width="19.25" customWidth="1"/>
    <col min="10243" max="10243" width="9.875" customWidth="1"/>
    <col min="10244" max="10244" width="22.375" customWidth="1"/>
    <col min="10245" max="10245" width="13.625" customWidth="1"/>
    <col min="10246" max="10246" width="10.25" customWidth="1"/>
    <col min="10247" max="10247" width="11.875" customWidth="1"/>
    <col min="10248" max="10248" width="11" customWidth="1"/>
    <col min="10249" max="10249" width="11.875" customWidth="1"/>
    <col min="10250" max="10250" width="13.375" customWidth="1"/>
    <col min="10251" max="10251" width="12.75" customWidth="1"/>
    <col min="10497" max="10497" width="0" hidden="1" customWidth="1"/>
    <col min="10498" max="10498" width="19.25" customWidth="1"/>
    <col min="10499" max="10499" width="9.875" customWidth="1"/>
    <col min="10500" max="10500" width="22.375" customWidth="1"/>
    <col min="10501" max="10501" width="13.625" customWidth="1"/>
    <col min="10502" max="10502" width="10.25" customWidth="1"/>
    <col min="10503" max="10503" width="11.875" customWidth="1"/>
    <col min="10504" max="10504" width="11" customWidth="1"/>
    <col min="10505" max="10505" width="11.875" customWidth="1"/>
    <col min="10506" max="10506" width="13.375" customWidth="1"/>
    <col min="10507" max="10507" width="12.75" customWidth="1"/>
    <col min="10753" max="10753" width="0" hidden="1" customWidth="1"/>
    <col min="10754" max="10754" width="19.25" customWidth="1"/>
    <col min="10755" max="10755" width="9.875" customWidth="1"/>
    <col min="10756" max="10756" width="22.375" customWidth="1"/>
    <col min="10757" max="10757" width="13.625" customWidth="1"/>
    <col min="10758" max="10758" width="10.25" customWidth="1"/>
    <col min="10759" max="10759" width="11.875" customWidth="1"/>
    <col min="10760" max="10760" width="11" customWidth="1"/>
    <col min="10761" max="10761" width="11.875" customWidth="1"/>
    <col min="10762" max="10762" width="13.375" customWidth="1"/>
    <col min="10763" max="10763" width="12.75" customWidth="1"/>
    <col min="11009" max="11009" width="0" hidden="1" customWidth="1"/>
    <col min="11010" max="11010" width="19.25" customWidth="1"/>
    <col min="11011" max="11011" width="9.875" customWidth="1"/>
    <col min="11012" max="11012" width="22.375" customWidth="1"/>
    <col min="11013" max="11013" width="13.625" customWidth="1"/>
    <col min="11014" max="11014" width="10.25" customWidth="1"/>
    <col min="11015" max="11015" width="11.875" customWidth="1"/>
    <col min="11016" max="11016" width="11" customWidth="1"/>
    <col min="11017" max="11017" width="11.875" customWidth="1"/>
    <col min="11018" max="11018" width="13.375" customWidth="1"/>
    <col min="11019" max="11019" width="12.75" customWidth="1"/>
    <col min="11265" max="11265" width="0" hidden="1" customWidth="1"/>
    <col min="11266" max="11266" width="19.25" customWidth="1"/>
    <col min="11267" max="11267" width="9.875" customWidth="1"/>
    <col min="11268" max="11268" width="22.375" customWidth="1"/>
    <col min="11269" max="11269" width="13.625" customWidth="1"/>
    <col min="11270" max="11270" width="10.25" customWidth="1"/>
    <col min="11271" max="11271" width="11.875" customWidth="1"/>
    <col min="11272" max="11272" width="11" customWidth="1"/>
    <col min="11273" max="11273" width="11.875" customWidth="1"/>
    <col min="11274" max="11274" width="13.375" customWidth="1"/>
    <col min="11275" max="11275" width="12.75" customWidth="1"/>
    <col min="11521" max="11521" width="0" hidden="1" customWidth="1"/>
    <col min="11522" max="11522" width="19.25" customWidth="1"/>
    <col min="11523" max="11523" width="9.875" customWidth="1"/>
    <col min="11524" max="11524" width="22.375" customWidth="1"/>
    <col min="11525" max="11525" width="13.625" customWidth="1"/>
    <col min="11526" max="11526" width="10.25" customWidth="1"/>
    <col min="11527" max="11527" width="11.875" customWidth="1"/>
    <col min="11528" max="11528" width="11" customWidth="1"/>
    <col min="11529" max="11529" width="11.875" customWidth="1"/>
    <col min="11530" max="11530" width="13.375" customWidth="1"/>
    <col min="11531" max="11531" width="12.75" customWidth="1"/>
    <col min="11777" max="11777" width="0" hidden="1" customWidth="1"/>
    <col min="11778" max="11778" width="19.25" customWidth="1"/>
    <col min="11779" max="11779" width="9.875" customWidth="1"/>
    <col min="11780" max="11780" width="22.375" customWidth="1"/>
    <col min="11781" max="11781" width="13.625" customWidth="1"/>
    <col min="11782" max="11782" width="10.25" customWidth="1"/>
    <col min="11783" max="11783" width="11.875" customWidth="1"/>
    <col min="11784" max="11784" width="11" customWidth="1"/>
    <col min="11785" max="11785" width="11.875" customWidth="1"/>
    <col min="11786" max="11786" width="13.375" customWidth="1"/>
    <col min="11787" max="11787" width="12.75" customWidth="1"/>
    <col min="12033" max="12033" width="0" hidden="1" customWidth="1"/>
    <col min="12034" max="12034" width="19.25" customWidth="1"/>
    <col min="12035" max="12035" width="9.875" customWidth="1"/>
    <col min="12036" max="12036" width="22.375" customWidth="1"/>
    <col min="12037" max="12037" width="13.625" customWidth="1"/>
    <col min="12038" max="12038" width="10.25" customWidth="1"/>
    <col min="12039" max="12039" width="11.875" customWidth="1"/>
    <col min="12040" max="12040" width="11" customWidth="1"/>
    <col min="12041" max="12041" width="11.875" customWidth="1"/>
    <col min="12042" max="12042" width="13.375" customWidth="1"/>
    <col min="12043" max="12043" width="12.75" customWidth="1"/>
    <col min="12289" max="12289" width="0" hidden="1" customWidth="1"/>
    <col min="12290" max="12290" width="19.25" customWidth="1"/>
    <col min="12291" max="12291" width="9.875" customWidth="1"/>
    <col min="12292" max="12292" width="22.375" customWidth="1"/>
    <col min="12293" max="12293" width="13.625" customWidth="1"/>
    <col min="12294" max="12294" width="10.25" customWidth="1"/>
    <col min="12295" max="12295" width="11.875" customWidth="1"/>
    <col min="12296" max="12296" width="11" customWidth="1"/>
    <col min="12297" max="12297" width="11.875" customWidth="1"/>
    <col min="12298" max="12298" width="13.375" customWidth="1"/>
    <col min="12299" max="12299" width="12.75" customWidth="1"/>
    <col min="12545" max="12545" width="0" hidden="1" customWidth="1"/>
    <col min="12546" max="12546" width="19.25" customWidth="1"/>
    <col min="12547" max="12547" width="9.875" customWidth="1"/>
    <col min="12548" max="12548" width="22.375" customWidth="1"/>
    <col min="12549" max="12549" width="13.625" customWidth="1"/>
    <col min="12550" max="12550" width="10.25" customWidth="1"/>
    <col min="12551" max="12551" width="11.875" customWidth="1"/>
    <col min="12552" max="12552" width="11" customWidth="1"/>
    <col min="12553" max="12553" width="11.875" customWidth="1"/>
    <col min="12554" max="12554" width="13.375" customWidth="1"/>
    <col min="12555" max="12555" width="12.75" customWidth="1"/>
    <col min="12801" max="12801" width="0" hidden="1" customWidth="1"/>
    <col min="12802" max="12802" width="19.25" customWidth="1"/>
    <col min="12803" max="12803" width="9.875" customWidth="1"/>
    <col min="12804" max="12804" width="22.375" customWidth="1"/>
    <col min="12805" max="12805" width="13.625" customWidth="1"/>
    <col min="12806" max="12806" width="10.25" customWidth="1"/>
    <col min="12807" max="12807" width="11.875" customWidth="1"/>
    <col min="12808" max="12808" width="11" customWidth="1"/>
    <col min="12809" max="12809" width="11.875" customWidth="1"/>
    <col min="12810" max="12810" width="13.375" customWidth="1"/>
    <col min="12811" max="12811" width="12.75" customWidth="1"/>
    <col min="13057" max="13057" width="0" hidden="1" customWidth="1"/>
    <col min="13058" max="13058" width="19.25" customWidth="1"/>
    <col min="13059" max="13059" width="9.875" customWidth="1"/>
    <col min="13060" max="13060" width="22.375" customWidth="1"/>
    <col min="13061" max="13061" width="13.625" customWidth="1"/>
    <col min="13062" max="13062" width="10.25" customWidth="1"/>
    <col min="13063" max="13063" width="11.875" customWidth="1"/>
    <col min="13064" max="13064" width="11" customWidth="1"/>
    <col min="13065" max="13065" width="11.875" customWidth="1"/>
    <col min="13066" max="13066" width="13.375" customWidth="1"/>
    <col min="13067" max="13067" width="12.75" customWidth="1"/>
    <col min="13313" max="13313" width="0" hidden="1" customWidth="1"/>
    <col min="13314" max="13314" width="19.25" customWidth="1"/>
    <col min="13315" max="13315" width="9.875" customWidth="1"/>
    <col min="13316" max="13316" width="22.375" customWidth="1"/>
    <col min="13317" max="13317" width="13.625" customWidth="1"/>
    <col min="13318" max="13318" width="10.25" customWidth="1"/>
    <col min="13319" max="13319" width="11.875" customWidth="1"/>
    <col min="13320" max="13320" width="11" customWidth="1"/>
    <col min="13321" max="13321" width="11.875" customWidth="1"/>
    <col min="13322" max="13322" width="13.375" customWidth="1"/>
    <col min="13323" max="13323" width="12.75" customWidth="1"/>
    <col min="13569" max="13569" width="0" hidden="1" customWidth="1"/>
    <col min="13570" max="13570" width="19.25" customWidth="1"/>
    <col min="13571" max="13571" width="9.875" customWidth="1"/>
    <col min="13572" max="13572" width="22.375" customWidth="1"/>
    <col min="13573" max="13573" width="13.625" customWidth="1"/>
    <col min="13574" max="13574" width="10.25" customWidth="1"/>
    <col min="13575" max="13575" width="11.875" customWidth="1"/>
    <col min="13576" max="13576" width="11" customWidth="1"/>
    <col min="13577" max="13577" width="11.875" customWidth="1"/>
    <col min="13578" max="13578" width="13.375" customWidth="1"/>
    <col min="13579" max="13579" width="12.75" customWidth="1"/>
    <col min="13825" max="13825" width="0" hidden="1" customWidth="1"/>
    <col min="13826" max="13826" width="19.25" customWidth="1"/>
    <col min="13827" max="13827" width="9.875" customWidth="1"/>
    <col min="13828" max="13828" width="22.375" customWidth="1"/>
    <col min="13829" max="13829" width="13.625" customWidth="1"/>
    <col min="13830" max="13830" width="10.25" customWidth="1"/>
    <col min="13831" max="13831" width="11.875" customWidth="1"/>
    <col min="13832" max="13832" width="11" customWidth="1"/>
    <col min="13833" max="13833" width="11.875" customWidth="1"/>
    <col min="13834" max="13834" width="13.375" customWidth="1"/>
    <col min="13835" max="13835" width="12.75" customWidth="1"/>
    <col min="14081" max="14081" width="0" hidden="1" customWidth="1"/>
    <col min="14082" max="14082" width="19.25" customWidth="1"/>
    <col min="14083" max="14083" width="9.875" customWidth="1"/>
    <col min="14084" max="14084" width="22.375" customWidth="1"/>
    <col min="14085" max="14085" width="13.625" customWidth="1"/>
    <col min="14086" max="14086" width="10.25" customWidth="1"/>
    <col min="14087" max="14087" width="11.875" customWidth="1"/>
    <col min="14088" max="14088" width="11" customWidth="1"/>
    <col min="14089" max="14089" width="11.875" customWidth="1"/>
    <col min="14090" max="14090" width="13.375" customWidth="1"/>
    <col min="14091" max="14091" width="12.75" customWidth="1"/>
    <col min="14337" max="14337" width="0" hidden="1" customWidth="1"/>
    <col min="14338" max="14338" width="19.25" customWidth="1"/>
    <col min="14339" max="14339" width="9.875" customWidth="1"/>
    <col min="14340" max="14340" width="22.375" customWidth="1"/>
    <col min="14341" max="14341" width="13.625" customWidth="1"/>
    <col min="14342" max="14342" width="10.25" customWidth="1"/>
    <col min="14343" max="14343" width="11.875" customWidth="1"/>
    <col min="14344" max="14344" width="11" customWidth="1"/>
    <col min="14345" max="14345" width="11.875" customWidth="1"/>
    <col min="14346" max="14346" width="13.375" customWidth="1"/>
    <col min="14347" max="14347" width="12.75" customWidth="1"/>
    <col min="14593" max="14593" width="0" hidden="1" customWidth="1"/>
    <col min="14594" max="14594" width="19.25" customWidth="1"/>
    <col min="14595" max="14595" width="9.875" customWidth="1"/>
    <col min="14596" max="14596" width="22.375" customWidth="1"/>
    <col min="14597" max="14597" width="13.625" customWidth="1"/>
    <col min="14598" max="14598" width="10.25" customWidth="1"/>
    <col min="14599" max="14599" width="11.875" customWidth="1"/>
    <col min="14600" max="14600" width="11" customWidth="1"/>
    <col min="14601" max="14601" width="11.875" customWidth="1"/>
    <col min="14602" max="14602" width="13.375" customWidth="1"/>
    <col min="14603" max="14603" width="12.75" customWidth="1"/>
    <col min="14849" max="14849" width="0" hidden="1" customWidth="1"/>
    <col min="14850" max="14850" width="19.25" customWidth="1"/>
    <col min="14851" max="14851" width="9.875" customWidth="1"/>
    <col min="14852" max="14852" width="22.375" customWidth="1"/>
    <col min="14853" max="14853" width="13.625" customWidth="1"/>
    <col min="14854" max="14854" width="10.25" customWidth="1"/>
    <col min="14855" max="14855" width="11.875" customWidth="1"/>
    <col min="14856" max="14856" width="11" customWidth="1"/>
    <col min="14857" max="14857" width="11.875" customWidth="1"/>
    <col min="14858" max="14858" width="13.375" customWidth="1"/>
    <col min="14859" max="14859" width="12.75" customWidth="1"/>
    <col min="15105" max="15105" width="0" hidden="1" customWidth="1"/>
    <col min="15106" max="15106" width="19.25" customWidth="1"/>
    <col min="15107" max="15107" width="9.875" customWidth="1"/>
    <col min="15108" max="15108" width="22.375" customWidth="1"/>
    <col min="15109" max="15109" width="13.625" customWidth="1"/>
    <col min="15110" max="15110" width="10.25" customWidth="1"/>
    <col min="15111" max="15111" width="11.875" customWidth="1"/>
    <col min="15112" max="15112" width="11" customWidth="1"/>
    <col min="15113" max="15113" width="11.875" customWidth="1"/>
    <col min="15114" max="15114" width="13.375" customWidth="1"/>
    <col min="15115" max="15115" width="12.75" customWidth="1"/>
    <col min="15361" max="15361" width="0" hidden="1" customWidth="1"/>
    <col min="15362" max="15362" width="19.25" customWidth="1"/>
    <col min="15363" max="15363" width="9.875" customWidth="1"/>
    <col min="15364" max="15364" width="22.375" customWidth="1"/>
    <col min="15365" max="15365" width="13.625" customWidth="1"/>
    <col min="15366" max="15366" width="10.25" customWidth="1"/>
    <col min="15367" max="15367" width="11.875" customWidth="1"/>
    <col min="15368" max="15368" width="11" customWidth="1"/>
    <col min="15369" max="15369" width="11.875" customWidth="1"/>
    <col min="15370" max="15370" width="13.375" customWidth="1"/>
    <col min="15371" max="15371" width="12.75" customWidth="1"/>
    <col min="15617" max="15617" width="0" hidden="1" customWidth="1"/>
    <col min="15618" max="15618" width="19.25" customWidth="1"/>
    <col min="15619" max="15619" width="9.875" customWidth="1"/>
    <col min="15620" max="15620" width="22.375" customWidth="1"/>
    <col min="15621" max="15621" width="13.625" customWidth="1"/>
    <col min="15622" max="15622" width="10.25" customWidth="1"/>
    <col min="15623" max="15623" width="11.875" customWidth="1"/>
    <col min="15624" max="15624" width="11" customWidth="1"/>
    <col min="15625" max="15625" width="11.875" customWidth="1"/>
    <col min="15626" max="15626" width="13.375" customWidth="1"/>
    <col min="15627" max="15627" width="12.75" customWidth="1"/>
    <col min="15873" max="15873" width="0" hidden="1" customWidth="1"/>
    <col min="15874" max="15874" width="19.25" customWidth="1"/>
    <col min="15875" max="15875" width="9.875" customWidth="1"/>
    <col min="15876" max="15876" width="22.375" customWidth="1"/>
    <col min="15877" max="15877" width="13.625" customWidth="1"/>
    <col min="15878" max="15878" width="10.25" customWidth="1"/>
    <col min="15879" max="15879" width="11.875" customWidth="1"/>
    <col min="15880" max="15880" width="11" customWidth="1"/>
    <col min="15881" max="15881" width="11.875" customWidth="1"/>
    <col min="15882" max="15882" width="13.375" customWidth="1"/>
    <col min="15883" max="15883" width="12.75" customWidth="1"/>
    <col min="16129" max="16129" width="0" hidden="1" customWidth="1"/>
    <col min="16130" max="16130" width="19.25" customWidth="1"/>
    <col min="16131" max="16131" width="9.875" customWidth="1"/>
    <col min="16132" max="16132" width="22.375" customWidth="1"/>
    <col min="16133" max="16133" width="13.625" customWidth="1"/>
    <col min="16134" max="16134" width="10.25" customWidth="1"/>
    <col min="16135" max="16135" width="11.875" customWidth="1"/>
    <col min="16136" max="16136" width="11" customWidth="1"/>
    <col min="16137" max="16137" width="11.875" customWidth="1"/>
    <col min="16138" max="16138" width="13.375" customWidth="1"/>
    <col min="16139" max="16139" width="12.75" customWidth="1"/>
  </cols>
  <sheetData>
    <row r="1" spans="1:12" x14ac:dyDescent="0.2">
      <c r="D1" s="4" t="s">
        <v>141</v>
      </c>
    </row>
    <row r="2" spans="1:12" x14ac:dyDescent="0.2">
      <c r="A2" s="85" t="s">
        <v>142</v>
      </c>
      <c r="E2" s="86">
        <v>27843750</v>
      </c>
      <c r="F2" s="86"/>
      <c r="G2" s="86">
        <f>G174</f>
        <v>1188000</v>
      </c>
      <c r="H2" s="86">
        <f>H174</f>
        <v>210000</v>
      </c>
      <c r="I2" s="86">
        <f>E2-G2-H2</f>
        <v>26445750</v>
      </c>
    </row>
    <row r="4" spans="1:12" ht="39" customHeight="1" x14ac:dyDescent="0.2">
      <c r="C4" s="87" t="s">
        <v>143</v>
      </c>
      <c r="E4" s="87" t="s">
        <v>144</v>
      </c>
      <c r="F4" s="88" t="s">
        <v>145</v>
      </c>
      <c r="G4" s="87" t="s">
        <v>146</v>
      </c>
      <c r="H4" s="87" t="s">
        <v>147</v>
      </c>
      <c r="I4" s="87" t="s">
        <v>148</v>
      </c>
      <c r="J4" s="87" t="s">
        <v>149</v>
      </c>
      <c r="K4" s="87" t="s">
        <v>150</v>
      </c>
      <c r="L4" s="89" t="s">
        <v>151</v>
      </c>
    </row>
    <row r="5" spans="1:12" ht="15" thickBot="1" x14ac:dyDescent="0.25">
      <c r="B5" s="90" t="s">
        <v>152</v>
      </c>
    </row>
    <row r="6" spans="1:12" x14ac:dyDescent="0.2">
      <c r="B6" s="91" t="s">
        <v>153</v>
      </c>
      <c r="C6" s="92">
        <v>3732.49</v>
      </c>
      <c r="D6" s="93" t="s">
        <v>153</v>
      </c>
      <c r="E6" s="94">
        <v>30816</v>
      </c>
      <c r="F6">
        <f>C$6</f>
        <v>3732.49</v>
      </c>
      <c r="G6" s="86">
        <v>12000</v>
      </c>
      <c r="H6" s="86">
        <f>(IF(E6&gt;325,3000,0))</f>
        <v>3000</v>
      </c>
      <c r="I6">
        <f>F6/C$174</f>
        <v>4.0958734334956753E-2</v>
      </c>
      <c r="J6">
        <f>E6/E$8</f>
        <v>0.99211229516113453</v>
      </c>
      <c r="K6" s="86">
        <f>+I2*I6*J6</f>
        <v>1074640.6093225603</v>
      </c>
      <c r="L6" s="86">
        <f>G6+H6+K6</f>
        <v>1089640.6093225603</v>
      </c>
    </row>
    <row r="7" spans="1:12" x14ac:dyDescent="0.2">
      <c r="B7" s="91" t="s">
        <v>154</v>
      </c>
      <c r="C7" s="92"/>
      <c r="D7" s="93" t="s">
        <v>154</v>
      </c>
      <c r="E7" s="94">
        <v>245</v>
      </c>
      <c r="F7">
        <f>C$6</f>
        <v>3732.49</v>
      </c>
      <c r="G7" s="86">
        <v>12000</v>
      </c>
      <c r="H7" s="86">
        <f t="shared" ref="H7:H68" si="0">(IF(E7&gt;325,3000,0))</f>
        <v>0</v>
      </c>
      <c r="I7">
        <f>F7/C$174</f>
        <v>4.0958734334956753E-2</v>
      </c>
      <c r="J7">
        <f>E7/E$8</f>
        <v>7.8877048388654586E-3</v>
      </c>
      <c r="K7" s="86">
        <f t="shared" ref="K7:K69" si="1">ROUND(I7*J7*I$2,2)</f>
        <v>8543.84</v>
      </c>
      <c r="L7" s="86">
        <f t="shared" ref="L7:L70" si="2">G7+H7+K7</f>
        <v>20543.84</v>
      </c>
    </row>
    <row r="8" spans="1:12" ht="15" thickBot="1" x14ac:dyDescent="0.25">
      <c r="B8" s="95" t="s">
        <v>155</v>
      </c>
      <c r="C8" s="92"/>
      <c r="D8" s="93" t="s">
        <v>156</v>
      </c>
      <c r="E8" s="94">
        <f>SUM(E6:E7)</f>
        <v>31061</v>
      </c>
      <c r="F8">
        <f>C$6</f>
        <v>3732.49</v>
      </c>
      <c r="G8" s="86"/>
      <c r="H8" s="86"/>
      <c r="I8">
        <f>F8/C$174</f>
        <v>4.0958734334956753E-2</v>
      </c>
      <c r="K8" s="86"/>
      <c r="L8" s="86"/>
    </row>
    <row r="9" spans="1:12" ht="15.75" thickTop="1" thickBot="1" x14ac:dyDescent="0.25">
      <c r="B9" s="91"/>
      <c r="C9" s="92"/>
      <c r="D9" s="93"/>
      <c r="E9" s="94"/>
      <c r="G9" s="86"/>
      <c r="H9" s="86"/>
      <c r="K9" s="86"/>
      <c r="L9" s="86"/>
    </row>
    <row r="10" spans="1:12" ht="15" thickBot="1" x14ac:dyDescent="0.25">
      <c r="B10" s="96" t="s">
        <v>157</v>
      </c>
      <c r="C10" s="92"/>
      <c r="D10" s="93"/>
      <c r="E10" s="94"/>
      <c r="G10" s="86"/>
      <c r="H10" s="86"/>
      <c r="K10" s="86"/>
      <c r="L10" s="86"/>
    </row>
    <row r="11" spans="1:12" x14ac:dyDescent="0.2">
      <c r="B11" s="91" t="s">
        <v>158</v>
      </c>
      <c r="C11" s="92">
        <v>2477.2399999999998</v>
      </c>
      <c r="D11" s="93" t="s">
        <v>158</v>
      </c>
      <c r="E11" s="94">
        <v>1285</v>
      </c>
      <c r="F11">
        <f>C$11</f>
        <v>2477.2399999999998</v>
      </c>
      <c r="G11" s="86">
        <v>12000</v>
      </c>
      <c r="H11" s="86">
        <f t="shared" si="0"/>
        <v>3000</v>
      </c>
      <c r="I11">
        <f t="shared" ref="I11:I20" si="3">F11/C$174</f>
        <v>2.7184162594924104E-2</v>
      </c>
      <c r="J11">
        <f>E11/E$20</f>
        <v>0.1722982032716546</v>
      </c>
      <c r="K11" s="97">
        <f t="shared" si="1"/>
        <v>123866.14</v>
      </c>
      <c r="L11" s="86">
        <f t="shared" si="2"/>
        <v>138866.14000000001</v>
      </c>
    </row>
    <row r="12" spans="1:12" x14ac:dyDescent="0.2">
      <c r="B12" s="91" t="s">
        <v>159</v>
      </c>
      <c r="C12" s="92"/>
      <c r="D12" s="93" t="s">
        <v>159</v>
      </c>
      <c r="E12" s="94">
        <v>288</v>
      </c>
      <c r="F12">
        <f t="shared" ref="F12:F20" si="4">C$11</f>
        <v>2477.2399999999998</v>
      </c>
      <c r="G12" s="86">
        <v>12000</v>
      </c>
      <c r="H12" s="86">
        <f t="shared" si="0"/>
        <v>0</v>
      </c>
      <c r="I12">
        <f t="shared" si="3"/>
        <v>2.7184162594924104E-2</v>
      </c>
      <c r="J12">
        <f t="shared" ref="J12:J19" si="5">E12/E$20</f>
        <v>3.8616251005631534E-2</v>
      </c>
      <c r="K12" s="86">
        <f t="shared" si="1"/>
        <v>27761.439999999999</v>
      </c>
      <c r="L12" s="86">
        <f t="shared" si="2"/>
        <v>39761.440000000002</v>
      </c>
    </row>
    <row r="13" spans="1:12" x14ac:dyDescent="0.2">
      <c r="B13" s="91" t="s">
        <v>160</v>
      </c>
      <c r="C13" s="92"/>
      <c r="D13" s="93" t="s">
        <v>160</v>
      </c>
      <c r="E13" s="94">
        <v>593</v>
      </c>
      <c r="F13">
        <f t="shared" si="4"/>
        <v>2477.2399999999998</v>
      </c>
      <c r="G13" s="86">
        <v>12000</v>
      </c>
      <c r="H13" s="86">
        <f t="shared" si="0"/>
        <v>3000</v>
      </c>
      <c r="I13">
        <f t="shared" si="3"/>
        <v>2.7184162594924104E-2</v>
      </c>
      <c r="J13">
        <f t="shared" si="5"/>
        <v>7.9511933494234383E-2</v>
      </c>
      <c r="K13" s="86">
        <f t="shared" si="1"/>
        <v>57161.57</v>
      </c>
      <c r="L13" s="86">
        <f t="shared" si="2"/>
        <v>72161.570000000007</v>
      </c>
    </row>
    <row r="14" spans="1:12" x14ac:dyDescent="0.2">
      <c r="B14" s="91" t="s">
        <v>161</v>
      </c>
      <c r="C14" s="92"/>
      <c r="D14" s="93" t="s">
        <v>161</v>
      </c>
      <c r="E14" s="94">
        <v>655</v>
      </c>
      <c r="F14">
        <f t="shared" si="4"/>
        <v>2477.2399999999998</v>
      </c>
      <c r="G14" s="86">
        <v>12000</v>
      </c>
      <c r="H14" s="86">
        <f t="shared" si="0"/>
        <v>3000</v>
      </c>
      <c r="I14">
        <f t="shared" si="3"/>
        <v>2.7184162594924104E-2</v>
      </c>
      <c r="J14">
        <f t="shared" si="5"/>
        <v>8.7825154196835606E-2</v>
      </c>
      <c r="K14" s="86">
        <f t="shared" si="1"/>
        <v>63137.99</v>
      </c>
      <c r="L14" s="86">
        <f t="shared" si="2"/>
        <v>78137.989999999991</v>
      </c>
    </row>
    <row r="15" spans="1:12" x14ac:dyDescent="0.2">
      <c r="B15" s="91" t="s">
        <v>162</v>
      </c>
      <c r="C15" s="92"/>
      <c r="D15" s="93" t="s">
        <v>162</v>
      </c>
      <c r="E15" s="94">
        <v>178</v>
      </c>
      <c r="F15">
        <f t="shared" si="4"/>
        <v>2477.2399999999998</v>
      </c>
      <c r="G15" s="86">
        <v>12000</v>
      </c>
      <c r="H15" s="86">
        <f t="shared" si="0"/>
        <v>0</v>
      </c>
      <c r="I15">
        <f t="shared" si="3"/>
        <v>2.7184162594924104E-2</v>
      </c>
      <c r="J15">
        <f t="shared" si="5"/>
        <v>2.3866988468758382E-2</v>
      </c>
      <c r="K15" s="86">
        <f t="shared" si="1"/>
        <v>17158.11</v>
      </c>
      <c r="L15" s="86">
        <f t="shared" si="2"/>
        <v>29158.11</v>
      </c>
    </row>
    <row r="16" spans="1:12" x14ac:dyDescent="0.2">
      <c r="B16" s="91" t="s">
        <v>163</v>
      </c>
      <c r="C16" s="92"/>
      <c r="D16" s="93" t="s">
        <v>163</v>
      </c>
      <c r="E16" s="94">
        <v>138</v>
      </c>
      <c r="F16">
        <f t="shared" si="4"/>
        <v>2477.2399999999998</v>
      </c>
      <c r="G16" s="86">
        <v>6000</v>
      </c>
      <c r="H16" s="86">
        <f t="shared" si="0"/>
        <v>0</v>
      </c>
      <c r="I16">
        <f t="shared" si="3"/>
        <v>2.7184162594924104E-2</v>
      </c>
      <c r="J16">
        <f t="shared" si="5"/>
        <v>1.8503620273531779E-2</v>
      </c>
      <c r="K16" s="86">
        <f t="shared" si="1"/>
        <v>13302.36</v>
      </c>
      <c r="L16" s="86">
        <f t="shared" si="2"/>
        <v>19302.36</v>
      </c>
    </row>
    <row r="17" spans="2:12" x14ac:dyDescent="0.2">
      <c r="B17" s="91" t="s">
        <v>164</v>
      </c>
      <c r="C17" s="92"/>
      <c r="D17" s="93" t="s">
        <v>165</v>
      </c>
      <c r="E17" s="94">
        <v>1847</v>
      </c>
      <c r="F17">
        <f t="shared" si="4"/>
        <v>2477.2399999999998</v>
      </c>
      <c r="G17" s="86">
        <v>12000</v>
      </c>
      <c r="H17" s="86">
        <f t="shared" si="0"/>
        <v>3000</v>
      </c>
      <c r="I17">
        <f t="shared" si="3"/>
        <v>2.7184162594924104E-2</v>
      </c>
      <c r="J17">
        <f t="shared" si="5"/>
        <v>0.24765352641458835</v>
      </c>
      <c r="K17" s="86">
        <f t="shared" si="1"/>
        <v>178039.5</v>
      </c>
      <c r="L17" s="86">
        <f t="shared" si="2"/>
        <v>193039.5</v>
      </c>
    </row>
    <row r="18" spans="2:12" x14ac:dyDescent="0.2">
      <c r="B18" s="91" t="s">
        <v>166</v>
      </c>
      <c r="C18" s="92"/>
      <c r="D18" s="93" t="s">
        <v>166</v>
      </c>
      <c r="E18" s="94">
        <v>2360</v>
      </c>
      <c r="F18">
        <f t="shared" si="4"/>
        <v>2477.2399999999998</v>
      </c>
      <c r="G18" s="86">
        <v>12000</v>
      </c>
      <c r="H18" s="86">
        <f t="shared" si="0"/>
        <v>3000</v>
      </c>
      <c r="I18">
        <f t="shared" si="3"/>
        <v>2.7184162594924104E-2</v>
      </c>
      <c r="J18">
        <f t="shared" si="5"/>
        <v>0.31643872351836955</v>
      </c>
      <c r="K18" s="86">
        <f t="shared" si="1"/>
        <v>227489.56</v>
      </c>
      <c r="L18" s="86">
        <f t="shared" si="2"/>
        <v>242489.56</v>
      </c>
    </row>
    <row r="19" spans="2:12" x14ac:dyDescent="0.2">
      <c r="B19" s="91" t="s">
        <v>167</v>
      </c>
      <c r="C19" s="92"/>
      <c r="D19" s="93" t="s">
        <v>167</v>
      </c>
      <c r="E19" s="94">
        <v>114</v>
      </c>
      <c r="F19">
        <f t="shared" si="4"/>
        <v>2477.2399999999998</v>
      </c>
      <c r="G19" s="86">
        <v>12000</v>
      </c>
      <c r="H19" s="86">
        <f t="shared" si="0"/>
        <v>0</v>
      </c>
      <c r="I19">
        <f t="shared" si="3"/>
        <v>2.7184162594924104E-2</v>
      </c>
      <c r="J19">
        <f t="shared" si="5"/>
        <v>1.5285599356395816E-2</v>
      </c>
      <c r="K19" s="86">
        <f t="shared" si="1"/>
        <v>10988.9</v>
      </c>
      <c r="L19" s="86">
        <f t="shared" si="2"/>
        <v>22988.9</v>
      </c>
    </row>
    <row r="20" spans="2:12" ht="15" thickBot="1" x14ac:dyDescent="0.25">
      <c r="B20" s="95" t="s">
        <v>155</v>
      </c>
      <c r="C20" s="92"/>
      <c r="D20" s="93" t="s">
        <v>168</v>
      </c>
      <c r="E20" s="94">
        <f>SUM(E11:E19)</f>
        <v>7458</v>
      </c>
      <c r="F20">
        <f t="shared" si="4"/>
        <v>2477.2399999999998</v>
      </c>
      <c r="G20" s="86"/>
      <c r="H20" s="86"/>
      <c r="I20">
        <f t="shared" si="3"/>
        <v>2.7184162594924104E-2</v>
      </c>
      <c r="K20" s="86">
        <f t="shared" si="1"/>
        <v>0</v>
      </c>
      <c r="L20" s="86"/>
    </row>
    <row r="21" spans="2:12" ht="15.75" thickTop="1" thickBot="1" x14ac:dyDescent="0.25">
      <c r="B21" s="91"/>
      <c r="C21" s="92"/>
      <c r="D21" s="93"/>
      <c r="E21" s="94"/>
      <c r="G21" s="86"/>
      <c r="H21" s="86"/>
      <c r="K21" s="86"/>
      <c r="L21" s="86"/>
    </row>
    <row r="22" spans="2:12" ht="15" thickBot="1" x14ac:dyDescent="0.25">
      <c r="B22" s="96" t="s">
        <v>169</v>
      </c>
      <c r="C22" s="92"/>
      <c r="D22" s="93"/>
      <c r="E22" s="94"/>
      <c r="G22" s="86"/>
      <c r="H22" s="86"/>
      <c r="K22" s="86"/>
      <c r="L22" s="86"/>
    </row>
    <row r="23" spans="2:12" x14ac:dyDescent="0.2">
      <c r="B23" s="91" t="s">
        <v>170</v>
      </c>
      <c r="C23" s="92">
        <v>8713.83</v>
      </c>
      <c r="D23" s="93" t="s">
        <v>170</v>
      </c>
      <c r="E23" s="94">
        <v>29087</v>
      </c>
      <c r="F23">
        <f>C$23</f>
        <v>8713.83</v>
      </c>
      <c r="G23" s="86">
        <v>12000</v>
      </c>
      <c r="H23" s="86">
        <f t="shared" si="0"/>
        <v>3000</v>
      </c>
      <c r="I23">
        <f>F23/C$174</f>
        <v>9.5621809572155922E-2</v>
      </c>
      <c r="J23">
        <f>E23/E$25</f>
        <v>0.94150967825467724</v>
      </c>
      <c r="K23" s="86">
        <f t="shared" si="1"/>
        <v>2380880.7000000002</v>
      </c>
      <c r="L23" s="86">
        <f t="shared" si="2"/>
        <v>2395880.7000000002</v>
      </c>
    </row>
    <row r="24" spans="2:12" x14ac:dyDescent="0.2">
      <c r="B24" s="91" t="s">
        <v>171</v>
      </c>
      <c r="C24" s="92"/>
      <c r="D24" s="93" t="s">
        <v>171</v>
      </c>
      <c r="E24" s="94">
        <v>1807</v>
      </c>
      <c r="F24">
        <f>C$23</f>
        <v>8713.83</v>
      </c>
      <c r="G24" s="86">
        <v>12000</v>
      </c>
      <c r="H24" s="86">
        <f t="shared" si="0"/>
        <v>3000</v>
      </c>
      <c r="I24">
        <f>F24/C$174</f>
        <v>9.5621809572155922E-2</v>
      </c>
      <c r="J24">
        <f>E24/E$25</f>
        <v>5.8490321745322718E-2</v>
      </c>
      <c r="K24" s="86">
        <f t="shared" si="1"/>
        <v>147909.76999999999</v>
      </c>
      <c r="L24" s="86">
        <f t="shared" si="2"/>
        <v>162909.76999999999</v>
      </c>
    </row>
    <row r="25" spans="2:12" ht="15" thickBot="1" x14ac:dyDescent="0.25">
      <c r="B25" s="95" t="s">
        <v>155</v>
      </c>
      <c r="C25" s="92"/>
      <c r="D25" s="93" t="s">
        <v>172</v>
      </c>
      <c r="E25" s="94">
        <f>SUM(E23:E24)</f>
        <v>30894</v>
      </c>
      <c r="F25">
        <f>C$23</f>
        <v>8713.83</v>
      </c>
      <c r="G25" s="86"/>
      <c r="H25" s="86"/>
      <c r="I25">
        <f>F25/C$174</f>
        <v>9.5621809572155922E-2</v>
      </c>
      <c r="K25" s="86"/>
      <c r="L25" s="86"/>
    </row>
    <row r="26" spans="2:12" ht="15.75" thickTop="1" thickBot="1" x14ac:dyDescent="0.25">
      <c r="B26" s="91"/>
      <c r="C26" s="92"/>
      <c r="D26" s="93"/>
      <c r="E26" s="94"/>
      <c r="G26" s="86"/>
      <c r="H26" s="86"/>
      <c r="K26" s="86"/>
      <c r="L26" s="86"/>
    </row>
    <row r="27" spans="2:12" ht="15" thickBot="1" x14ac:dyDescent="0.25">
      <c r="B27" s="96" t="s">
        <v>173</v>
      </c>
      <c r="C27" s="92"/>
      <c r="D27" s="93"/>
      <c r="E27" s="94"/>
      <c r="G27" s="86"/>
      <c r="H27" s="86"/>
      <c r="K27" s="86"/>
      <c r="L27" s="86"/>
    </row>
    <row r="28" spans="2:12" x14ac:dyDescent="0.2">
      <c r="B28" s="91" t="s">
        <v>174</v>
      </c>
      <c r="C28" s="92">
        <v>2497.56</v>
      </c>
      <c r="D28" s="93" t="s">
        <v>174</v>
      </c>
      <c r="E28" s="94">
        <v>440</v>
      </c>
      <c r="F28">
        <f>C$28</f>
        <v>2497.56</v>
      </c>
      <c r="G28" s="86">
        <v>12000</v>
      </c>
      <c r="H28" s="86">
        <f t="shared" si="0"/>
        <v>3000</v>
      </c>
      <c r="I28">
        <f t="shared" ref="I28:I38" si="6">F28/C$174</f>
        <v>2.7407145504908144E-2</v>
      </c>
      <c r="J28">
        <f>E28/E$38</f>
        <v>3.2030283176821724E-2</v>
      </c>
      <c r="K28" s="86">
        <f t="shared" si="1"/>
        <v>23215.63</v>
      </c>
      <c r="L28" s="86">
        <f t="shared" si="2"/>
        <v>38215.630000000005</v>
      </c>
    </row>
    <row r="29" spans="2:12" x14ac:dyDescent="0.2">
      <c r="B29" s="91" t="s">
        <v>175</v>
      </c>
      <c r="C29" s="92"/>
      <c r="D29" s="93" t="s">
        <v>175</v>
      </c>
      <c r="E29" s="94">
        <v>97</v>
      </c>
      <c r="F29">
        <f t="shared" ref="F29:F37" si="7">C$28</f>
        <v>2497.56</v>
      </c>
      <c r="G29" s="86">
        <v>12000</v>
      </c>
      <c r="H29" s="86">
        <f t="shared" si="0"/>
        <v>0</v>
      </c>
      <c r="I29">
        <f t="shared" si="6"/>
        <v>2.7407145504908144E-2</v>
      </c>
      <c r="J29">
        <f t="shared" ref="J29:J37" si="8">E29/E$38</f>
        <v>7.0612215185266074E-3</v>
      </c>
      <c r="K29" s="86">
        <f t="shared" si="1"/>
        <v>5117.99</v>
      </c>
      <c r="L29" s="86">
        <f t="shared" si="2"/>
        <v>17117.989999999998</v>
      </c>
    </row>
    <row r="30" spans="2:12" x14ac:dyDescent="0.2">
      <c r="B30" s="91" t="s">
        <v>176</v>
      </c>
      <c r="C30" s="92"/>
      <c r="D30" s="93" t="s">
        <v>176</v>
      </c>
      <c r="E30" s="94">
        <v>191</v>
      </c>
      <c r="F30">
        <f t="shared" si="7"/>
        <v>2497.56</v>
      </c>
      <c r="G30" s="86">
        <v>12000</v>
      </c>
      <c r="H30" s="86">
        <f t="shared" si="0"/>
        <v>0</v>
      </c>
      <c r="I30">
        <f t="shared" si="6"/>
        <v>2.7407145504908144E-2</v>
      </c>
      <c r="J30">
        <f t="shared" si="8"/>
        <v>1.3904054742665792E-2</v>
      </c>
      <c r="K30" s="86">
        <f t="shared" si="1"/>
        <v>10077.69</v>
      </c>
      <c r="L30" s="86">
        <f t="shared" si="2"/>
        <v>22077.690000000002</v>
      </c>
    </row>
    <row r="31" spans="2:12" x14ac:dyDescent="0.2">
      <c r="B31" s="91" t="s">
        <v>177</v>
      </c>
      <c r="C31" s="92"/>
      <c r="D31" s="93" t="s">
        <v>177</v>
      </c>
      <c r="E31" s="94">
        <v>450</v>
      </c>
      <c r="F31">
        <f t="shared" si="7"/>
        <v>2497.56</v>
      </c>
      <c r="G31" s="86">
        <v>12000</v>
      </c>
      <c r="H31" s="86">
        <f t="shared" si="0"/>
        <v>3000</v>
      </c>
      <c r="I31">
        <f t="shared" si="6"/>
        <v>2.7407145504908144E-2</v>
      </c>
      <c r="J31">
        <f t="shared" si="8"/>
        <v>3.2758244158113126E-2</v>
      </c>
      <c r="K31" s="86">
        <f t="shared" si="1"/>
        <v>23743.26</v>
      </c>
      <c r="L31" s="86">
        <f t="shared" si="2"/>
        <v>38743.259999999995</v>
      </c>
    </row>
    <row r="32" spans="2:12" x14ac:dyDescent="0.2">
      <c r="B32" s="91" t="s">
        <v>178</v>
      </c>
      <c r="C32" s="92"/>
      <c r="D32" s="93" t="s">
        <v>178</v>
      </c>
      <c r="E32" s="94">
        <v>841</v>
      </c>
      <c r="F32">
        <f t="shared" si="7"/>
        <v>2497.56</v>
      </c>
      <c r="G32" s="86">
        <v>12000</v>
      </c>
      <c r="H32" s="86">
        <f t="shared" si="0"/>
        <v>3000</v>
      </c>
      <c r="I32">
        <f t="shared" si="6"/>
        <v>2.7407145504908144E-2</v>
      </c>
      <c r="J32">
        <f t="shared" si="8"/>
        <v>6.1221518526606976E-2</v>
      </c>
      <c r="K32" s="86">
        <f t="shared" si="1"/>
        <v>44373.51</v>
      </c>
      <c r="L32" s="86">
        <f t="shared" si="2"/>
        <v>59373.51</v>
      </c>
    </row>
    <row r="33" spans="2:12" x14ac:dyDescent="0.2">
      <c r="B33" s="91" t="s">
        <v>179</v>
      </c>
      <c r="C33" s="92"/>
      <c r="D33" s="93" t="s">
        <v>179</v>
      </c>
      <c r="E33" s="94">
        <v>284</v>
      </c>
      <c r="F33">
        <f t="shared" si="7"/>
        <v>2497.56</v>
      </c>
      <c r="G33" s="86">
        <v>12000</v>
      </c>
      <c r="H33" s="86">
        <f t="shared" si="0"/>
        <v>0</v>
      </c>
      <c r="I33">
        <f t="shared" si="6"/>
        <v>2.7407145504908144E-2</v>
      </c>
      <c r="J33">
        <f t="shared" si="8"/>
        <v>2.0674091868675838E-2</v>
      </c>
      <c r="K33" s="86">
        <f t="shared" si="1"/>
        <v>14984.63</v>
      </c>
      <c r="L33" s="86">
        <f t="shared" si="2"/>
        <v>26984.629999999997</v>
      </c>
    </row>
    <row r="34" spans="2:12" x14ac:dyDescent="0.2">
      <c r="B34" s="91" t="s">
        <v>180</v>
      </c>
      <c r="C34" s="92"/>
      <c r="D34" s="93" t="s">
        <v>180</v>
      </c>
      <c r="E34" s="94">
        <v>9259</v>
      </c>
      <c r="F34">
        <f t="shared" si="7"/>
        <v>2497.56</v>
      </c>
      <c r="G34" s="86">
        <v>12000</v>
      </c>
      <c r="H34" s="86">
        <f t="shared" si="0"/>
        <v>3000</v>
      </c>
      <c r="I34">
        <f t="shared" si="6"/>
        <v>2.7407145504908144E-2</v>
      </c>
      <c r="J34">
        <f t="shared" si="8"/>
        <v>0.67401907257770988</v>
      </c>
      <c r="K34" s="86">
        <f t="shared" si="1"/>
        <v>488530.72</v>
      </c>
      <c r="L34" s="86">
        <f t="shared" si="2"/>
        <v>503530.72</v>
      </c>
    </row>
    <row r="35" spans="2:12" x14ac:dyDescent="0.2">
      <c r="B35" s="91" t="s">
        <v>181</v>
      </c>
      <c r="C35" s="92"/>
      <c r="D35" s="93" t="s">
        <v>181</v>
      </c>
      <c r="E35" s="94">
        <v>52</v>
      </c>
      <c r="F35">
        <f t="shared" si="7"/>
        <v>2497.56</v>
      </c>
      <c r="G35" s="86">
        <v>12000</v>
      </c>
      <c r="H35" s="86">
        <f t="shared" si="0"/>
        <v>0</v>
      </c>
      <c r="I35">
        <f t="shared" si="6"/>
        <v>2.7407145504908144E-2</v>
      </c>
      <c r="J35">
        <f t="shared" si="8"/>
        <v>3.7853971027152944E-3</v>
      </c>
      <c r="K35" s="86">
        <f t="shared" si="1"/>
        <v>2743.67</v>
      </c>
      <c r="L35" s="86">
        <f t="shared" si="2"/>
        <v>14743.67</v>
      </c>
    </row>
    <row r="36" spans="2:12" x14ac:dyDescent="0.2">
      <c r="B36" s="91" t="s">
        <v>182</v>
      </c>
      <c r="C36" s="92"/>
      <c r="D36" s="93" t="s">
        <v>182</v>
      </c>
      <c r="E36" s="94">
        <v>1690</v>
      </c>
      <c r="F36">
        <f t="shared" si="7"/>
        <v>2497.56</v>
      </c>
      <c r="G36" s="86">
        <v>12000</v>
      </c>
      <c r="H36" s="86">
        <f t="shared" si="0"/>
        <v>3000</v>
      </c>
      <c r="I36">
        <f t="shared" si="6"/>
        <v>2.7407145504908144E-2</v>
      </c>
      <c r="J36">
        <f t="shared" si="8"/>
        <v>0.12302540583824707</v>
      </c>
      <c r="K36" s="86">
        <f t="shared" si="1"/>
        <v>89169.12</v>
      </c>
      <c r="L36" s="86">
        <f t="shared" si="2"/>
        <v>104169.12</v>
      </c>
    </row>
    <row r="37" spans="2:12" x14ac:dyDescent="0.2">
      <c r="B37" s="91" t="s">
        <v>183</v>
      </c>
      <c r="C37" s="92"/>
      <c r="D37" s="93" t="s">
        <v>183</v>
      </c>
      <c r="E37" s="94">
        <v>433</v>
      </c>
      <c r="F37">
        <f t="shared" si="7"/>
        <v>2497.56</v>
      </c>
      <c r="G37" s="86">
        <v>12000</v>
      </c>
      <c r="H37" s="86">
        <f t="shared" si="0"/>
        <v>3000</v>
      </c>
      <c r="I37">
        <f t="shared" si="6"/>
        <v>2.7407145504908144E-2</v>
      </c>
      <c r="J37">
        <f t="shared" si="8"/>
        <v>3.1520710489917739E-2</v>
      </c>
      <c r="K37" s="86">
        <f t="shared" si="1"/>
        <v>22846.29</v>
      </c>
      <c r="L37" s="86">
        <f t="shared" si="2"/>
        <v>37846.29</v>
      </c>
    </row>
    <row r="38" spans="2:12" ht="15" thickBot="1" x14ac:dyDescent="0.25">
      <c r="B38" s="95" t="s">
        <v>155</v>
      </c>
      <c r="C38" s="92"/>
      <c r="D38" s="93" t="s">
        <v>184</v>
      </c>
      <c r="E38" s="94">
        <f>SUM(E28:E37)</f>
        <v>13737</v>
      </c>
      <c r="F38">
        <v>2451.9899999999998</v>
      </c>
      <c r="G38" s="86"/>
      <c r="H38" s="86"/>
      <c r="I38">
        <f t="shared" si="6"/>
        <v>2.6907079992704766E-2</v>
      </c>
      <c r="K38" s="86">
        <f t="shared" si="1"/>
        <v>0</v>
      </c>
      <c r="L38" s="86"/>
    </row>
    <row r="39" spans="2:12" ht="15.75" thickTop="1" thickBot="1" x14ac:dyDescent="0.25">
      <c r="B39" s="91"/>
      <c r="C39" s="92"/>
      <c r="D39" s="93"/>
      <c r="E39" s="94"/>
      <c r="G39" s="86"/>
      <c r="H39" s="86"/>
      <c r="K39" s="86"/>
      <c r="L39" s="86"/>
    </row>
    <row r="40" spans="2:12" ht="15" thickBot="1" x14ac:dyDescent="0.25">
      <c r="B40" s="96" t="s">
        <v>185</v>
      </c>
      <c r="C40" s="92"/>
      <c r="D40" s="93"/>
      <c r="E40" s="94"/>
      <c r="G40" s="86"/>
      <c r="H40" s="86"/>
      <c r="K40" s="86"/>
      <c r="L40" s="86"/>
    </row>
    <row r="41" spans="2:12" x14ac:dyDescent="0.2">
      <c r="B41" s="91" t="s">
        <v>186</v>
      </c>
      <c r="C41" s="92">
        <v>2397.64</v>
      </c>
      <c r="D41" s="93" t="s">
        <v>186</v>
      </c>
      <c r="E41" s="94">
        <v>6120</v>
      </c>
      <c r="F41">
        <f>C$41</f>
        <v>2397.64</v>
      </c>
      <c r="G41" s="86">
        <v>12000</v>
      </c>
      <c r="H41" s="86">
        <f t="shared" si="0"/>
        <v>3000</v>
      </c>
      <c r="I41">
        <f>F41/C$174</f>
        <v>2.6310666549907893E-2</v>
      </c>
      <c r="J41">
        <f>E41/E$45</f>
        <v>0.66958424507658643</v>
      </c>
      <c r="K41" s="86">
        <f t="shared" si="1"/>
        <v>465900.27</v>
      </c>
      <c r="L41" s="86">
        <f t="shared" si="2"/>
        <v>480900.27</v>
      </c>
    </row>
    <row r="42" spans="2:12" x14ac:dyDescent="0.2">
      <c r="B42" s="91" t="s">
        <v>187</v>
      </c>
      <c r="C42" s="92"/>
      <c r="D42" s="93" t="s">
        <v>187</v>
      </c>
      <c r="E42" s="94">
        <v>2576</v>
      </c>
      <c r="F42">
        <f>C$41</f>
        <v>2397.64</v>
      </c>
      <c r="G42" s="86">
        <v>12000</v>
      </c>
      <c r="H42" s="86">
        <f t="shared" si="0"/>
        <v>3000</v>
      </c>
      <c r="I42">
        <f>F42/C$174</f>
        <v>2.6310666549907893E-2</v>
      </c>
      <c r="J42">
        <f>E42/E$45</f>
        <v>0.28183807439824943</v>
      </c>
      <c r="K42" s="86">
        <f t="shared" si="1"/>
        <v>196104.43</v>
      </c>
      <c r="L42" s="86">
        <f t="shared" si="2"/>
        <v>211104.43</v>
      </c>
    </row>
    <row r="43" spans="2:12" x14ac:dyDescent="0.2">
      <c r="B43" s="91" t="s">
        <v>188</v>
      </c>
      <c r="C43" s="92"/>
      <c r="D43" s="93" t="s">
        <v>188</v>
      </c>
      <c r="E43" s="94">
        <v>4</v>
      </c>
      <c r="F43">
        <f>C$41</f>
        <v>2397.64</v>
      </c>
      <c r="G43" s="86">
        <v>12000</v>
      </c>
      <c r="H43" s="86">
        <f t="shared" si="0"/>
        <v>0</v>
      </c>
      <c r="I43">
        <f>F43/C$174</f>
        <v>2.6310666549907893E-2</v>
      </c>
      <c r="J43">
        <f>E43/E$45</f>
        <v>4.3763676148796501E-4</v>
      </c>
      <c r="K43" s="86">
        <f t="shared" si="1"/>
        <v>304.51</v>
      </c>
      <c r="L43" s="86">
        <f t="shared" si="2"/>
        <v>12304.51</v>
      </c>
    </row>
    <row r="44" spans="2:12" x14ac:dyDescent="0.2">
      <c r="B44" s="91" t="s">
        <v>189</v>
      </c>
      <c r="C44" s="92"/>
      <c r="D44" s="93" t="s">
        <v>190</v>
      </c>
      <c r="E44" s="94">
        <v>440</v>
      </c>
      <c r="F44">
        <f>C$41</f>
        <v>2397.64</v>
      </c>
      <c r="G44" s="86">
        <v>12000</v>
      </c>
      <c r="H44" s="86">
        <f t="shared" si="0"/>
        <v>3000</v>
      </c>
      <c r="I44">
        <f>F44/C$174</f>
        <v>2.6310666549907893E-2</v>
      </c>
      <c r="J44">
        <f>E44/E$45</f>
        <v>4.8140043763676151E-2</v>
      </c>
      <c r="K44" s="86">
        <f t="shared" si="1"/>
        <v>33496.1</v>
      </c>
      <c r="L44" s="86">
        <f t="shared" si="2"/>
        <v>48496.1</v>
      </c>
    </row>
    <row r="45" spans="2:12" ht="15" thickBot="1" x14ac:dyDescent="0.25">
      <c r="B45" s="95" t="s">
        <v>155</v>
      </c>
      <c r="C45" s="92"/>
      <c r="D45" s="93" t="s">
        <v>191</v>
      </c>
      <c r="E45" s="94">
        <f>SUM(E41:E44)</f>
        <v>9140</v>
      </c>
      <c r="F45">
        <f>C$41</f>
        <v>2397.64</v>
      </c>
      <c r="G45" s="86"/>
      <c r="H45" s="86"/>
      <c r="I45">
        <f>F45/C$174</f>
        <v>2.6310666549907893E-2</v>
      </c>
      <c r="K45" s="86">
        <f t="shared" si="1"/>
        <v>0</v>
      </c>
      <c r="L45" s="86"/>
    </row>
    <row r="46" spans="2:12" ht="15.75" thickTop="1" thickBot="1" x14ac:dyDescent="0.25">
      <c r="B46" s="91"/>
      <c r="C46" s="92"/>
      <c r="D46" s="93"/>
      <c r="E46" s="94"/>
      <c r="G46" s="86"/>
      <c r="H46" s="86"/>
      <c r="K46" s="86"/>
      <c r="L46" s="86"/>
    </row>
    <row r="47" spans="2:12" ht="15" thickBot="1" x14ac:dyDescent="0.25">
      <c r="B47" s="96" t="s">
        <v>192</v>
      </c>
      <c r="C47" s="92"/>
      <c r="D47" s="93"/>
      <c r="E47" s="94"/>
      <c r="G47" s="86"/>
      <c r="H47" s="86"/>
      <c r="K47" s="86"/>
      <c r="L47" s="86"/>
    </row>
    <row r="48" spans="2:12" x14ac:dyDescent="0.2">
      <c r="B48" s="91" t="s">
        <v>193</v>
      </c>
      <c r="C48" s="92">
        <v>1112.26</v>
      </c>
      <c r="D48" s="93" t="s">
        <v>193</v>
      </c>
      <c r="E48" s="94">
        <v>383</v>
      </c>
      <c r="F48">
        <f>C$48</f>
        <v>1112.26</v>
      </c>
      <c r="G48" s="86">
        <v>12000</v>
      </c>
      <c r="H48" s="86">
        <f t="shared" si="0"/>
        <v>3000</v>
      </c>
      <c r="I48">
        <f>F48/C$174</f>
        <v>1.2205461193840842E-2</v>
      </c>
      <c r="J48">
        <f>E48/E$52</f>
        <v>0.125</v>
      </c>
      <c r="K48" s="86">
        <f t="shared" si="1"/>
        <v>40347.82</v>
      </c>
      <c r="L48" s="86">
        <f t="shared" si="2"/>
        <v>55347.82</v>
      </c>
    </row>
    <row r="49" spans="2:12" x14ac:dyDescent="0.2">
      <c r="B49" s="91" t="s">
        <v>194</v>
      </c>
      <c r="C49" s="92"/>
      <c r="D49" s="93" t="s">
        <v>194</v>
      </c>
      <c r="E49" s="94">
        <v>1009</v>
      </c>
      <c r="F49">
        <f>C$48</f>
        <v>1112.26</v>
      </c>
      <c r="G49" s="86">
        <v>12000</v>
      </c>
      <c r="H49" s="86">
        <f t="shared" si="0"/>
        <v>3000</v>
      </c>
      <c r="I49">
        <f>F49/C$174</f>
        <v>1.2205461193840842E-2</v>
      </c>
      <c r="J49">
        <f>E49/E$52</f>
        <v>0.32930809399477806</v>
      </c>
      <c r="K49" s="86">
        <f t="shared" si="1"/>
        <v>106294.91</v>
      </c>
      <c r="L49" s="86">
        <f t="shared" si="2"/>
        <v>121294.91</v>
      </c>
    </row>
    <row r="50" spans="2:12" x14ac:dyDescent="0.2">
      <c r="B50" s="91" t="s">
        <v>195</v>
      </c>
      <c r="C50" s="92"/>
      <c r="D50" s="93" t="s">
        <v>195</v>
      </c>
      <c r="E50" s="94">
        <v>490</v>
      </c>
      <c r="F50">
        <f>C$48</f>
        <v>1112.26</v>
      </c>
      <c r="G50" s="86">
        <v>12000</v>
      </c>
      <c r="H50" s="86">
        <f t="shared" si="0"/>
        <v>3000</v>
      </c>
      <c r="I50">
        <f>F50/C$174</f>
        <v>1.2205461193840842E-2</v>
      </c>
      <c r="J50">
        <f>E50/E$52</f>
        <v>0.15992167101827676</v>
      </c>
      <c r="K50" s="86">
        <f t="shared" si="1"/>
        <v>51619.93</v>
      </c>
      <c r="L50" s="86">
        <f t="shared" si="2"/>
        <v>66619.929999999993</v>
      </c>
    </row>
    <row r="51" spans="2:12" x14ac:dyDescent="0.2">
      <c r="B51" s="91" t="s">
        <v>196</v>
      </c>
      <c r="C51" s="92"/>
      <c r="D51" s="93" t="s">
        <v>196</v>
      </c>
      <c r="E51" s="94">
        <v>1182</v>
      </c>
      <c r="F51">
        <f>C$48</f>
        <v>1112.26</v>
      </c>
      <c r="G51" s="86">
        <v>12000</v>
      </c>
      <c r="H51" s="86">
        <f t="shared" si="0"/>
        <v>3000</v>
      </c>
      <c r="I51">
        <f>F51/C$174</f>
        <v>1.2205461193840842E-2</v>
      </c>
      <c r="J51">
        <f>E51/E$52</f>
        <v>0.38577023498694518</v>
      </c>
      <c r="K51" s="86">
        <f t="shared" si="1"/>
        <v>124519.91</v>
      </c>
      <c r="L51" s="86">
        <f t="shared" si="2"/>
        <v>139519.91</v>
      </c>
    </row>
    <row r="52" spans="2:12" ht="15" thickBot="1" x14ac:dyDescent="0.25">
      <c r="B52" s="95" t="s">
        <v>155</v>
      </c>
      <c r="C52" s="92"/>
      <c r="D52" s="93" t="s">
        <v>197</v>
      </c>
      <c r="E52" s="94">
        <f>SUM(E48:E51)</f>
        <v>3064</v>
      </c>
      <c r="F52">
        <f>C$48</f>
        <v>1112.26</v>
      </c>
      <c r="G52" s="86"/>
      <c r="H52" s="86"/>
      <c r="I52">
        <f>F52/C$174</f>
        <v>1.2205461193840842E-2</v>
      </c>
      <c r="K52" s="86"/>
      <c r="L52" s="86">
        <f t="shared" si="2"/>
        <v>0</v>
      </c>
    </row>
    <row r="53" spans="2:12" ht="15.75" thickTop="1" thickBot="1" x14ac:dyDescent="0.25">
      <c r="B53" s="91"/>
      <c r="C53" s="92"/>
      <c r="D53" s="93"/>
      <c r="E53" s="94"/>
      <c r="G53" s="86"/>
      <c r="H53" s="86"/>
      <c r="K53" s="86"/>
      <c r="L53" s="86">
        <f t="shared" si="2"/>
        <v>0</v>
      </c>
    </row>
    <row r="54" spans="2:12" ht="15" thickBot="1" x14ac:dyDescent="0.25">
      <c r="B54" s="96" t="s">
        <v>198</v>
      </c>
      <c r="C54" s="92"/>
      <c r="D54" s="93"/>
      <c r="E54" s="94"/>
      <c r="G54" s="86"/>
      <c r="H54" s="86"/>
      <c r="K54" s="86"/>
      <c r="L54" s="86">
        <f t="shared" si="2"/>
        <v>0</v>
      </c>
    </row>
    <row r="55" spans="2:12" x14ac:dyDescent="0.2">
      <c r="B55" s="91" t="s">
        <v>199</v>
      </c>
      <c r="C55" s="92">
        <v>6655.81</v>
      </c>
      <c r="D55" s="93" t="s">
        <v>199</v>
      </c>
      <c r="E55" s="94">
        <v>971</v>
      </c>
      <c r="F55">
        <f>C$55</f>
        <v>6655.81</v>
      </c>
      <c r="G55" s="86">
        <v>12000</v>
      </c>
      <c r="H55" s="86">
        <f t="shared" si="0"/>
        <v>3000</v>
      </c>
      <c r="I55">
        <f t="shared" ref="I55:I61" si="9">F55/C$174</f>
        <v>7.3037986323861159E-2</v>
      </c>
      <c r="J55">
        <f t="shared" ref="J55:J60" si="10">E55/E$61</f>
        <v>4.7572387438146096E-2</v>
      </c>
      <c r="K55" s="86">
        <f t="shared" si="1"/>
        <v>91888.18</v>
      </c>
      <c r="L55" s="86">
        <f t="shared" si="2"/>
        <v>106888.18</v>
      </c>
    </row>
    <row r="56" spans="2:12" x14ac:dyDescent="0.2">
      <c r="B56" s="91" t="s">
        <v>200</v>
      </c>
      <c r="C56" s="92"/>
      <c r="D56" s="93" t="s">
        <v>200</v>
      </c>
      <c r="E56" s="94">
        <v>458</v>
      </c>
      <c r="F56">
        <f t="shared" ref="F56:F61" si="11">C$55</f>
        <v>6655.81</v>
      </c>
      <c r="G56" s="86">
        <v>12000</v>
      </c>
      <c r="H56" s="86">
        <f t="shared" si="0"/>
        <v>3000</v>
      </c>
      <c r="I56">
        <f t="shared" si="9"/>
        <v>7.3037986323861159E-2</v>
      </c>
      <c r="J56">
        <f t="shared" si="10"/>
        <v>2.2438880995541619E-2</v>
      </c>
      <c r="K56" s="86">
        <f t="shared" si="1"/>
        <v>43341.69</v>
      </c>
      <c r="L56" s="86">
        <f t="shared" si="2"/>
        <v>58341.69</v>
      </c>
    </row>
    <row r="57" spans="2:12" x14ac:dyDescent="0.2">
      <c r="B57" s="91" t="s">
        <v>201</v>
      </c>
      <c r="C57" s="92"/>
      <c r="D57" s="93" t="s">
        <v>201</v>
      </c>
      <c r="E57" s="94">
        <v>7487</v>
      </c>
      <c r="F57">
        <f t="shared" si="11"/>
        <v>6655.81</v>
      </c>
      <c r="G57" s="86">
        <v>12000</v>
      </c>
      <c r="H57" s="86">
        <f t="shared" si="0"/>
        <v>3000</v>
      </c>
      <c r="I57">
        <f t="shared" si="9"/>
        <v>7.3037986323861159E-2</v>
      </c>
      <c r="J57">
        <f t="shared" si="10"/>
        <v>0.36681201313017492</v>
      </c>
      <c r="K57" s="86">
        <f t="shared" si="1"/>
        <v>708513.66</v>
      </c>
      <c r="L57" s="86">
        <f t="shared" si="2"/>
        <v>723513.66</v>
      </c>
    </row>
    <row r="58" spans="2:12" x14ac:dyDescent="0.2">
      <c r="B58" s="91" t="s">
        <v>202</v>
      </c>
      <c r="C58" s="92"/>
      <c r="D58" s="93" t="s">
        <v>202</v>
      </c>
      <c r="E58" s="94">
        <v>231</v>
      </c>
      <c r="F58">
        <f t="shared" si="11"/>
        <v>6655.81</v>
      </c>
      <c r="G58" s="86">
        <v>12000</v>
      </c>
      <c r="H58" s="86">
        <f t="shared" si="0"/>
        <v>0</v>
      </c>
      <c r="I58">
        <f t="shared" si="9"/>
        <v>7.3037986323861159E-2</v>
      </c>
      <c r="J58">
        <f t="shared" si="10"/>
        <v>1.1317426877664004E-2</v>
      </c>
      <c r="K58" s="86">
        <f t="shared" si="1"/>
        <v>21860.11</v>
      </c>
      <c r="L58" s="86">
        <f t="shared" si="2"/>
        <v>33860.11</v>
      </c>
    </row>
    <row r="59" spans="2:12" x14ac:dyDescent="0.2">
      <c r="B59" s="91" t="s">
        <v>203</v>
      </c>
      <c r="C59" s="92"/>
      <c r="D59" s="93" t="s">
        <v>203</v>
      </c>
      <c r="E59" s="94">
        <v>10615</v>
      </c>
      <c r="F59">
        <f t="shared" si="11"/>
        <v>6655.81</v>
      </c>
      <c r="G59" s="86">
        <v>12000</v>
      </c>
      <c r="H59" s="86">
        <f t="shared" si="0"/>
        <v>3000</v>
      </c>
      <c r="I59">
        <f t="shared" si="9"/>
        <v>7.3037986323861159E-2</v>
      </c>
      <c r="J59">
        <f t="shared" si="10"/>
        <v>0.52006271128313164</v>
      </c>
      <c r="K59" s="86">
        <f t="shared" si="1"/>
        <v>1004524.18</v>
      </c>
      <c r="L59" s="86">
        <f t="shared" si="2"/>
        <v>1019524.18</v>
      </c>
    </row>
    <row r="60" spans="2:12" x14ac:dyDescent="0.2">
      <c r="B60" s="91" t="s">
        <v>204</v>
      </c>
      <c r="C60" s="92"/>
      <c r="D60" s="93" t="s">
        <v>204</v>
      </c>
      <c r="E60" s="94">
        <v>649</v>
      </c>
      <c r="F60">
        <f t="shared" si="11"/>
        <v>6655.81</v>
      </c>
      <c r="G60" s="86">
        <v>12000</v>
      </c>
      <c r="H60" s="86">
        <f t="shared" si="0"/>
        <v>3000</v>
      </c>
      <c r="I60">
        <f t="shared" si="9"/>
        <v>7.3037986323861159E-2</v>
      </c>
      <c r="J60">
        <f t="shared" si="10"/>
        <v>3.1796580275341726E-2</v>
      </c>
      <c r="K60" s="86">
        <f t="shared" si="1"/>
        <v>61416.5</v>
      </c>
      <c r="L60" s="86">
        <f t="shared" si="2"/>
        <v>76416.5</v>
      </c>
    </row>
    <row r="61" spans="2:12" ht="15" thickBot="1" x14ac:dyDescent="0.25">
      <c r="B61" s="95" t="s">
        <v>155</v>
      </c>
      <c r="C61" s="92"/>
      <c r="D61" s="93" t="s">
        <v>205</v>
      </c>
      <c r="E61" s="94">
        <f>SUM(E55:E60)</f>
        <v>20411</v>
      </c>
      <c r="F61">
        <f t="shared" si="11"/>
        <v>6655.81</v>
      </c>
      <c r="G61" s="86"/>
      <c r="H61" s="86"/>
      <c r="I61">
        <f t="shared" si="9"/>
        <v>7.3037986323861159E-2</v>
      </c>
      <c r="K61" s="86">
        <f t="shared" si="1"/>
        <v>0</v>
      </c>
      <c r="L61" s="86">
        <f t="shared" si="2"/>
        <v>0</v>
      </c>
    </row>
    <row r="62" spans="2:12" ht="15.75" thickTop="1" thickBot="1" x14ac:dyDescent="0.25">
      <c r="B62" s="91"/>
      <c r="C62" s="92"/>
      <c r="D62" s="93"/>
      <c r="E62" s="94"/>
      <c r="G62" s="86"/>
      <c r="H62" s="86"/>
      <c r="K62" s="86"/>
      <c r="L62" s="86">
        <f t="shared" si="2"/>
        <v>0</v>
      </c>
    </row>
    <row r="63" spans="2:12" ht="15" thickBot="1" x14ac:dyDescent="0.25">
      <c r="B63" s="96" t="s">
        <v>206</v>
      </c>
      <c r="C63" s="92"/>
      <c r="D63" s="93"/>
      <c r="E63" s="94"/>
      <c r="G63" s="86"/>
      <c r="H63" s="86"/>
      <c r="K63" s="86"/>
      <c r="L63" s="86">
        <f t="shared" si="2"/>
        <v>0</v>
      </c>
    </row>
    <row r="64" spans="2:12" x14ac:dyDescent="0.2">
      <c r="B64" s="91" t="s">
        <v>207</v>
      </c>
      <c r="C64" s="92">
        <v>1691.91</v>
      </c>
      <c r="D64" s="93" t="s">
        <v>207</v>
      </c>
      <c r="E64" s="94">
        <v>230</v>
      </c>
      <c r="F64">
        <f t="shared" ref="F64:F69" si="12">C$64</f>
        <v>1691.91</v>
      </c>
      <c r="G64" s="86">
        <v>12000</v>
      </c>
      <c r="H64" s="86">
        <f t="shared" si="0"/>
        <v>0</v>
      </c>
      <c r="I64">
        <f t="shared" ref="I64:I69" si="13">F64/C$174</f>
        <v>1.8566290119640425E-2</v>
      </c>
      <c r="J64">
        <f>E64/E$69</f>
        <v>2.9494742241600411E-2</v>
      </c>
      <c r="K64" s="86">
        <f t="shared" si="1"/>
        <v>14481.9</v>
      </c>
      <c r="L64" s="86">
        <f t="shared" si="2"/>
        <v>26481.9</v>
      </c>
    </row>
    <row r="65" spans="2:12" x14ac:dyDescent="0.2">
      <c r="B65" s="91" t="s">
        <v>208</v>
      </c>
      <c r="C65" s="92"/>
      <c r="D65" s="93" t="s">
        <v>208</v>
      </c>
      <c r="E65" s="94">
        <v>448</v>
      </c>
      <c r="F65">
        <f t="shared" si="12"/>
        <v>1691.91</v>
      </c>
      <c r="G65" s="86">
        <v>12000</v>
      </c>
      <c r="H65" s="86">
        <f t="shared" si="0"/>
        <v>3000</v>
      </c>
      <c r="I65">
        <f t="shared" si="13"/>
        <v>1.8566290119640425E-2</v>
      </c>
      <c r="J65">
        <f>E65/E$69</f>
        <v>5.7450628366247758E-2</v>
      </c>
      <c r="K65" s="86">
        <f t="shared" si="1"/>
        <v>28208.23</v>
      </c>
      <c r="L65" s="86">
        <f t="shared" si="2"/>
        <v>43208.229999999996</v>
      </c>
    </row>
    <row r="66" spans="2:12" x14ac:dyDescent="0.2">
      <c r="B66" s="91" t="s">
        <v>209</v>
      </c>
      <c r="C66" s="92"/>
      <c r="D66" s="93" t="s">
        <v>209</v>
      </c>
      <c r="E66" s="94">
        <v>468</v>
      </c>
      <c r="F66">
        <f t="shared" si="12"/>
        <v>1691.91</v>
      </c>
      <c r="G66" s="86">
        <v>12000</v>
      </c>
      <c r="H66" s="86">
        <f t="shared" si="0"/>
        <v>3000</v>
      </c>
      <c r="I66">
        <f t="shared" si="13"/>
        <v>1.8566290119640425E-2</v>
      </c>
      <c r="J66">
        <f>E66/E$69</f>
        <v>6.001538856116953E-2</v>
      </c>
      <c r="K66" s="86">
        <f t="shared" si="1"/>
        <v>29467.52</v>
      </c>
      <c r="L66" s="86">
        <f t="shared" si="2"/>
        <v>44467.520000000004</v>
      </c>
    </row>
    <row r="67" spans="2:12" x14ac:dyDescent="0.2">
      <c r="B67" s="91" t="s">
        <v>210</v>
      </c>
      <c r="C67" s="92"/>
      <c r="D67" s="93" t="s">
        <v>210</v>
      </c>
      <c r="E67" s="94">
        <v>6501</v>
      </c>
      <c r="F67">
        <f t="shared" si="12"/>
        <v>1691.91</v>
      </c>
      <c r="G67" s="86">
        <v>12000</v>
      </c>
      <c r="H67" s="86">
        <f t="shared" si="0"/>
        <v>3000</v>
      </c>
      <c r="I67">
        <f t="shared" si="13"/>
        <v>1.8566290119640425E-2</v>
      </c>
      <c r="J67">
        <f>E67/E$69</f>
        <v>0.83367530135932288</v>
      </c>
      <c r="K67" s="86">
        <f t="shared" si="1"/>
        <v>409334.13</v>
      </c>
      <c r="L67" s="86">
        <f t="shared" si="2"/>
        <v>424334.13</v>
      </c>
    </row>
    <row r="68" spans="2:12" x14ac:dyDescent="0.2">
      <c r="B68" s="91" t="s">
        <v>211</v>
      </c>
      <c r="C68" s="92"/>
      <c r="D68" s="93" t="s">
        <v>211</v>
      </c>
      <c r="E68" s="94">
        <v>151</v>
      </c>
      <c r="F68">
        <f t="shared" si="12"/>
        <v>1691.91</v>
      </c>
      <c r="G68" s="86">
        <v>12000</v>
      </c>
      <c r="H68" s="86">
        <f t="shared" si="0"/>
        <v>0</v>
      </c>
      <c r="I68">
        <f t="shared" si="13"/>
        <v>1.8566290119640425E-2</v>
      </c>
      <c r="J68">
        <f>E68/E$69</f>
        <v>1.9363939471659399E-2</v>
      </c>
      <c r="K68" s="86">
        <f t="shared" si="1"/>
        <v>9507.68</v>
      </c>
      <c r="L68" s="86">
        <f t="shared" si="2"/>
        <v>21507.68</v>
      </c>
    </row>
    <row r="69" spans="2:12" ht="15" thickBot="1" x14ac:dyDescent="0.25">
      <c r="B69" s="95" t="s">
        <v>212</v>
      </c>
      <c r="C69" s="92"/>
      <c r="D69" s="93" t="s">
        <v>213</v>
      </c>
      <c r="E69" s="94">
        <f>SUM(E64:E68)</f>
        <v>7798</v>
      </c>
      <c r="F69">
        <f t="shared" si="12"/>
        <v>1691.91</v>
      </c>
      <c r="G69" s="86"/>
      <c r="H69" s="86"/>
      <c r="I69">
        <f t="shared" si="13"/>
        <v>1.8566290119640425E-2</v>
      </c>
      <c r="K69" s="86">
        <f t="shared" si="1"/>
        <v>0</v>
      </c>
      <c r="L69" s="86">
        <f t="shared" si="2"/>
        <v>0</v>
      </c>
    </row>
    <row r="70" spans="2:12" ht="15.75" thickTop="1" thickBot="1" x14ac:dyDescent="0.25">
      <c r="B70" s="91"/>
      <c r="C70" s="92"/>
      <c r="D70" s="93"/>
      <c r="E70" s="94"/>
      <c r="G70" s="86"/>
      <c r="H70" s="86"/>
      <c r="K70" s="86"/>
      <c r="L70" s="86">
        <f t="shared" si="2"/>
        <v>0</v>
      </c>
    </row>
    <row r="71" spans="2:12" ht="15" thickBot="1" x14ac:dyDescent="0.25">
      <c r="B71" s="96" t="s">
        <v>214</v>
      </c>
      <c r="C71" s="92"/>
      <c r="D71" s="93"/>
      <c r="E71" s="94"/>
      <c r="G71" s="86"/>
      <c r="H71" s="86"/>
      <c r="K71" s="86"/>
      <c r="L71" s="86">
        <f t="shared" ref="L71:L135" si="14">G71+H71+K71</f>
        <v>0</v>
      </c>
    </row>
    <row r="72" spans="2:12" x14ac:dyDescent="0.2">
      <c r="B72" s="91" t="s">
        <v>215</v>
      </c>
      <c r="C72" s="92">
        <v>615.45000000000005</v>
      </c>
      <c r="D72" s="93" t="s">
        <v>216</v>
      </c>
      <c r="E72" s="94">
        <v>254</v>
      </c>
      <c r="F72">
        <f>C$72</f>
        <v>615.45000000000005</v>
      </c>
      <c r="G72" s="86">
        <v>12000</v>
      </c>
      <c r="H72" s="86">
        <f t="shared" ref="H72:H135" si="15">(IF(E72&gt;325,3000,0))</f>
        <v>0</v>
      </c>
      <c r="I72">
        <f>F72/C$174</f>
        <v>6.7536826746887836E-3</v>
      </c>
      <c r="J72">
        <f>E72/E$75</f>
        <v>7.5707898658718326E-2</v>
      </c>
      <c r="K72" s="86">
        <f t="shared" ref="K72:K136" si="16">ROUND(I72*J72*I$2,2)</f>
        <v>13521.9</v>
      </c>
      <c r="L72" s="86">
        <f t="shared" si="14"/>
        <v>25521.9</v>
      </c>
    </row>
    <row r="73" spans="2:12" x14ac:dyDescent="0.2">
      <c r="B73" s="91" t="s">
        <v>217</v>
      </c>
      <c r="C73" s="92"/>
      <c r="D73" s="93" t="s">
        <v>217</v>
      </c>
      <c r="E73" s="94">
        <v>92</v>
      </c>
      <c r="F73">
        <f>C$72</f>
        <v>615.45000000000005</v>
      </c>
      <c r="G73" s="86">
        <v>12000</v>
      </c>
      <c r="H73" s="86">
        <f t="shared" si="15"/>
        <v>0</v>
      </c>
      <c r="I73">
        <f>F73/C$174</f>
        <v>6.7536826746887836E-3</v>
      </c>
      <c r="J73">
        <f>E73/E$75</f>
        <v>2.7421758569299553E-2</v>
      </c>
      <c r="K73" s="86">
        <f t="shared" si="16"/>
        <v>4897.7</v>
      </c>
      <c r="L73" s="86">
        <f t="shared" si="14"/>
        <v>16897.7</v>
      </c>
    </row>
    <row r="74" spans="2:12" x14ac:dyDescent="0.2">
      <c r="B74" s="91" t="s">
        <v>218</v>
      </c>
      <c r="C74" s="92"/>
      <c r="D74" s="93" t="s">
        <v>218</v>
      </c>
      <c r="E74" s="94">
        <v>3009</v>
      </c>
      <c r="F74">
        <f>C$72</f>
        <v>615.45000000000005</v>
      </c>
      <c r="G74" s="86">
        <v>12000</v>
      </c>
      <c r="H74" s="86">
        <f t="shared" si="15"/>
        <v>3000</v>
      </c>
      <c r="I74">
        <f>F74/C$174</f>
        <v>6.7536826746887836E-3</v>
      </c>
      <c r="J74">
        <f>E74/E$75</f>
        <v>0.89687034277198208</v>
      </c>
      <c r="K74" s="86">
        <f t="shared" si="16"/>
        <v>160186.60999999999</v>
      </c>
      <c r="L74" s="86">
        <f t="shared" si="14"/>
        <v>175186.61</v>
      </c>
    </row>
    <row r="75" spans="2:12" ht="15" thickBot="1" x14ac:dyDescent="0.25">
      <c r="B75" s="95" t="s">
        <v>155</v>
      </c>
      <c r="C75" s="92"/>
      <c r="D75" s="93" t="s">
        <v>219</v>
      </c>
      <c r="E75" s="94">
        <f>SUM(E72:E74)</f>
        <v>3355</v>
      </c>
      <c r="F75">
        <f>C$72</f>
        <v>615.45000000000005</v>
      </c>
      <c r="G75" s="86"/>
      <c r="H75" s="86"/>
      <c r="I75">
        <f>F75/C$174</f>
        <v>6.7536826746887836E-3</v>
      </c>
      <c r="K75" s="86"/>
      <c r="L75" s="86">
        <f t="shared" si="14"/>
        <v>0</v>
      </c>
    </row>
    <row r="76" spans="2:12" ht="15.75" thickTop="1" thickBot="1" x14ac:dyDescent="0.25">
      <c r="B76" s="91"/>
      <c r="C76" s="92"/>
      <c r="D76" s="93"/>
      <c r="E76" s="94"/>
      <c r="G76" s="86"/>
      <c r="H76" s="86"/>
      <c r="K76" s="86"/>
      <c r="L76" s="86">
        <f t="shared" si="14"/>
        <v>0</v>
      </c>
    </row>
    <row r="77" spans="2:12" ht="15" thickBot="1" x14ac:dyDescent="0.25">
      <c r="B77" s="96" t="s">
        <v>220</v>
      </c>
      <c r="C77" s="92"/>
      <c r="D77" s="93"/>
      <c r="E77" s="94"/>
      <c r="G77" s="86"/>
      <c r="H77" s="86"/>
      <c r="K77" s="86"/>
      <c r="L77" s="86">
        <f t="shared" si="14"/>
        <v>0</v>
      </c>
    </row>
    <row r="78" spans="2:12" x14ac:dyDescent="0.2">
      <c r="B78" s="91" t="s">
        <v>221</v>
      </c>
      <c r="C78" s="92">
        <v>1261.68</v>
      </c>
      <c r="D78" s="93" t="s">
        <v>222</v>
      </c>
      <c r="E78" s="94">
        <v>4585</v>
      </c>
      <c r="F78">
        <f>C$78</f>
        <v>1261.68</v>
      </c>
      <c r="G78" s="86">
        <v>12000</v>
      </c>
      <c r="H78" s="86">
        <f t="shared" si="15"/>
        <v>3000</v>
      </c>
      <c r="I78">
        <f>F78/C$174</f>
        <v>1.3845131784875042E-2</v>
      </c>
      <c r="J78">
        <f>E78/E$80</f>
        <v>0.9457508250825083</v>
      </c>
      <c r="K78" s="86">
        <f t="shared" si="16"/>
        <v>346281.84</v>
      </c>
      <c r="L78" s="86">
        <f t="shared" si="14"/>
        <v>361281.84</v>
      </c>
    </row>
    <row r="79" spans="2:12" x14ac:dyDescent="0.2">
      <c r="B79" s="91" t="s">
        <v>223</v>
      </c>
      <c r="C79" s="92"/>
      <c r="D79" s="93" t="s">
        <v>223</v>
      </c>
      <c r="E79" s="94">
        <v>263</v>
      </c>
      <c r="F79">
        <f>C$78</f>
        <v>1261.68</v>
      </c>
      <c r="G79" s="86">
        <v>12000</v>
      </c>
      <c r="H79" s="86">
        <f t="shared" si="15"/>
        <v>0</v>
      </c>
      <c r="I79">
        <f>F79/C$174</f>
        <v>1.3845131784875042E-2</v>
      </c>
      <c r="J79">
        <f>E79/E$80</f>
        <v>5.4249174917491746E-2</v>
      </c>
      <c r="K79" s="86">
        <f t="shared" si="16"/>
        <v>19863.060000000001</v>
      </c>
      <c r="L79" s="86">
        <f t="shared" si="14"/>
        <v>31863.06</v>
      </c>
    </row>
    <row r="80" spans="2:12" ht="15" thickBot="1" x14ac:dyDescent="0.25">
      <c r="B80" s="95" t="s">
        <v>155</v>
      </c>
      <c r="C80" s="92"/>
      <c r="D80" s="93" t="s">
        <v>224</v>
      </c>
      <c r="E80" s="94">
        <f>SUM(E78:E79)</f>
        <v>4848</v>
      </c>
      <c r="F80">
        <f>C$78</f>
        <v>1261.68</v>
      </c>
      <c r="G80" s="86"/>
      <c r="H80" s="86"/>
      <c r="I80">
        <f>F80/C$174</f>
        <v>1.3845131784875042E-2</v>
      </c>
      <c r="K80" s="86"/>
      <c r="L80" s="86">
        <f t="shared" si="14"/>
        <v>0</v>
      </c>
    </row>
    <row r="81" spans="2:12" ht="15.75" thickTop="1" thickBot="1" x14ac:dyDescent="0.25">
      <c r="B81" s="91"/>
      <c r="C81" s="92"/>
      <c r="D81" s="93"/>
      <c r="E81" s="94"/>
      <c r="G81" s="86"/>
      <c r="H81" s="86"/>
      <c r="K81" s="86"/>
      <c r="L81" s="86">
        <f t="shared" si="14"/>
        <v>0</v>
      </c>
    </row>
    <row r="82" spans="2:12" ht="15" thickBot="1" x14ac:dyDescent="0.25">
      <c r="B82" s="96" t="s">
        <v>225</v>
      </c>
      <c r="C82" s="92"/>
      <c r="D82" s="93"/>
      <c r="E82" s="94"/>
      <c r="G82" s="86"/>
      <c r="H82" s="86"/>
      <c r="K82" s="86"/>
      <c r="L82" s="86">
        <f t="shared" si="14"/>
        <v>0</v>
      </c>
    </row>
    <row r="83" spans="2:12" x14ac:dyDescent="0.2">
      <c r="B83" s="91" t="s">
        <v>226</v>
      </c>
      <c r="C83" s="92">
        <v>14389.52</v>
      </c>
      <c r="D83" s="93" t="s">
        <v>226</v>
      </c>
      <c r="E83" s="94">
        <v>181</v>
      </c>
      <c r="F83">
        <f>C$83</f>
        <v>14389.52</v>
      </c>
      <c r="G83" s="86">
        <v>12000</v>
      </c>
      <c r="H83" s="86">
        <f t="shared" si="15"/>
        <v>0</v>
      </c>
      <c r="I83">
        <f>F83/C$174</f>
        <v>0.15790438203117677</v>
      </c>
      <c r="J83">
        <f>E83/E$87</f>
        <v>2.9634723381960475E-3</v>
      </c>
      <c r="K83" s="86">
        <f t="shared" si="16"/>
        <v>12375.16</v>
      </c>
      <c r="L83" s="86">
        <f t="shared" si="14"/>
        <v>24375.16</v>
      </c>
    </row>
    <row r="84" spans="2:12" x14ac:dyDescent="0.2">
      <c r="B84" s="91" t="s">
        <v>227</v>
      </c>
      <c r="C84" s="92"/>
      <c r="D84" s="93" t="s">
        <v>227</v>
      </c>
      <c r="E84" s="94">
        <v>301</v>
      </c>
      <c r="F84">
        <f>C$83</f>
        <v>14389.52</v>
      </c>
      <c r="G84" s="86">
        <v>12000</v>
      </c>
      <c r="H84" s="86">
        <f t="shared" si="15"/>
        <v>0</v>
      </c>
      <c r="I84">
        <f>F84/C$174</f>
        <v>0.15790438203117677</v>
      </c>
      <c r="J84">
        <f>E84/E$87</f>
        <v>4.9282053800939795E-3</v>
      </c>
      <c r="K84" s="86">
        <f t="shared" si="16"/>
        <v>20579.689999999999</v>
      </c>
      <c r="L84" s="86">
        <f t="shared" si="14"/>
        <v>32579.69</v>
      </c>
    </row>
    <row r="85" spans="2:12" x14ac:dyDescent="0.2">
      <c r="B85" s="91" t="s">
        <v>228</v>
      </c>
      <c r="C85" s="92"/>
      <c r="D85" s="93" t="s">
        <v>228</v>
      </c>
      <c r="E85" s="94">
        <v>59466</v>
      </c>
      <c r="F85">
        <f>C$83</f>
        <v>14389.52</v>
      </c>
      <c r="G85" s="86">
        <v>12000</v>
      </c>
      <c r="H85" s="86">
        <f t="shared" si="15"/>
        <v>3000</v>
      </c>
      <c r="I85">
        <f>F85/C$174</f>
        <v>0.15790438203117677</v>
      </c>
      <c r="J85">
        <f>E85/E$87</f>
        <v>0.97362345891252022</v>
      </c>
      <c r="K85" s="86">
        <f t="shared" si="16"/>
        <v>4065754.02</v>
      </c>
      <c r="L85" s="86">
        <f t="shared" si="14"/>
        <v>4080754.02</v>
      </c>
    </row>
    <row r="86" spans="2:12" x14ac:dyDescent="0.2">
      <c r="B86" s="91" t="s">
        <v>229</v>
      </c>
      <c r="C86" s="92"/>
      <c r="D86" s="93" t="s">
        <v>229</v>
      </c>
      <c r="E86" s="94">
        <v>1129</v>
      </c>
      <c r="F86">
        <f>C$83</f>
        <v>14389.52</v>
      </c>
      <c r="G86" s="86">
        <v>12000</v>
      </c>
      <c r="H86" s="86">
        <f t="shared" si="15"/>
        <v>3000</v>
      </c>
      <c r="I86">
        <f>F86/C$174</f>
        <v>0.15790438203117677</v>
      </c>
      <c r="J86">
        <f>E86/E$87</f>
        <v>1.8484863369189711E-2</v>
      </c>
      <c r="K86" s="86">
        <f t="shared" si="16"/>
        <v>77190.94</v>
      </c>
      <c r="L86" s="86">
        <f t="shared" si="14"/>
        <v>92190.94</v>
      </c>
    </row>
    <row r="87" spans="2:12" ht="15" thickBot="1" x14ac:dyDescent="0.25">
      <c r="B87" s="95" t="s">
        <v>155</v>
      </c>
      <c r="C87" s="92"/>
      <c r="D87" s="93" t="s">
        <v>230</v>
      </c>
      <c r="E87" s="94">
        <f>SUM(E83:E86)</f>
        <v>61077</v>
      </c>
      <c r="F87">
        <f>C$83</f>
        <v>14389.52</v>
      </c>
      <c r="G87" s="86"/>
      <c r="H87" s="86"/>
      <c r="I87">
        <f>F87/C$174</f>
        <v>0.15790438203117677</v>
      </c>
      <c r="K87" s="86">
        <f t="shared" si="16"/>
        <v>0</v>
      </c>
      <c r="L87" s="86">
        <f t="shared" si="14"/>
        <v>0</v>
      </c>
    </row>
    <row r="88" spans="2:12" ht="15.75" thickTop="1" thickBot="1" x14ac:dyDescent="0.25">
      <c r="B88" s="91"/>
      <c r="C88" s="92"/>
      <c r="D88" s="93"/>
      <c r="E88" s="94"/>
      <c r="G88" s="86"/>
      <c r="H88" s="86"/>
      <c r="K88" s="86"/>
      <c r="L88" s="86">
        <f t="shared" si="14"/>
        <v>0</v>
      </c>
    </row>
    <row r="89" spans="2:12" ht="15" thickBot="1" x14ac:dyDescent="0.25">
      <c r="B89" s="96" t="s">
        <v>231</v>
      </c>
      <c r="C89" s="92"/>
      <c r="D89" s="93"/>
      <c r="E89" s="94"/>
      <c r="G89" s="86"/>
      <c r="H89" s="86"/>
      <c r="K89" s="86"/>
      <c r="L89" s="86">
        <f t="shared" si="14"/>
        <v>0</v>
      </c>
    </row>
    <row r="90" spans="2:12" x14ac:dyDescent="0.2">
      <c r="B90" s="91" t="s">
        <v>232</v>
      </c>
      <c r="C90" s="92">
        <v>3225.25</v>
      </c>
      <c r="D90" s="93" t="s">
        <v>232</v>
      </c>
      <c r="E90" s="94">
        <v>1911</v>
      </c>
      <c r="F90">
        <f>C$90</f>
        <v>3225.25</v>
      </c>
      <c r="G90" s="86">
        <v>12000</v>
      </c>
      <c r="H90" s="86">
        <f t="shared" si="15"/>
        <v>3000</v>
      </c>
      <c r="I90">
        <f t="shared" ref="I90:I99" si="17">F90/C$174</f>
        <v>3.5392501497343402E-2</v>
      </c>
      <c r="J90">
        <f>E90/E$99</f>
        <v>0.20810192747468148</v>
      </c>
      <c r="K90" s="86">
        <f t="shared" si="16"/>
        <v>194779.5</v>
      </c>
      <c r="L90" s="86">
        <f t="shared" si="14"/>
        <v>209779.5</v>
      </c>
    </row>
    <row r="91" spans="2:12" x14ac:dyDescent="0.2">
      <c r="B91" s="91" t="s">
        <v>233</v>
      </c>
      <c r="C91" s="92"/>
      <c r="D91" s="93" t="s">
        <v>234</v>
      </c>
      <c r="E91" s="94">
        <v>828</v>
      </c>
      <c r="F91">
        <f t="shared" ref="F91:F99" si="18">C$90</f>
        <v>3225.25</v>
      </c>
      <c r="G91" s="86">
        <v>12000</v>
      </c>
      <c r="H91" s="86">
        <f t="shared" si="15"/>
        <v>3000</v>
      </c>
      <c r="I91">
        <f t="shared" si="17"/>
        <v>3.5392501497343402E-2</v>
      </c>
      <c r="J91">
        <f t="shared" ref="J91:J98" si="19">E91/E$99</f>
        <v>9.0166612218229331E-2</v>
      </c>
      <c r="K91" s="86">
        <f t="shared" si="16"/>
        <v>84394.26</v>
      </c>
      <c r="L91" s="86">
        <f t="shared" si="14"/>
        <v>99394.26</v>
      </c>
    </row>
    <row r="92" spans="2:12" x14ac:dyDescent="0.2">
      <c r="B92" s="91" t="s">
        <v>235</v>
      </c>
      <c r="C92" s="92"/>
      <c r="D92" s="93" t="s">
        <v>235</v>
      </c>
      <c r="E92" s="94">
        <v>535</v>
      </c>
      <c r="F92">
        <f t="shared" si="18"/>
        <v>3225.25</v>
      </c>
      <c r="G92" s="86">
        <v>12000</v>
      </c>
      <c r="H92" s="86">
        <f t="shared" si="15"/>
        <v>3000</v>
      </c>
      <c r="I92">
        <f t="shared" si="17"/>
        <v>3.5392501497343402E-2</v>
      </c>
      <c r="J92">
        <f t="shared" si="19"/>
        <v>5.825982794293804E-2</v>
      </c>
      <c r="K92" s="86">
        <f t="shared" si="16"/>
        <v>54530.11</v>
      </c>
      <c r="L92" s="86">
        <f t="shared" si="14"/>
        <v>69530.11</v>
      </c>
    </row>
    <row r="93" spans="2:12" x14ac:dyDescent="0.2">
      <c r="B93" s="91" t="s">
        <v>236</v>
      </c>
      <c r="C93" s="92"/>
      <c r="D93" s="93" t="s">
        <v>236</v>
      </c>
      <c r="E93" s="94">
        <v>737</v>
      </c>
      <c r="F93">
        <f t="shared" si="18"/>
        <v>3225.25</v>
      </c>
      <c r="G93" s="86">
        <v>12000</v>
      </c>
      <c r="H93" s="86">
        <f t="shared" si="15"/>
        <v>3000</v>
      </c>
      <c r="I93">
        <f t="shared" si="17"/>
        <v>3.5392501497343402E-2</v>
      </c>
      <c r="J93">
        <f t="shared" si="19"/>
        <v>8.0256996624196886E-2</v>
      </c>
      <c r="K93" s="86">
        <f t="shared" si="16"/>
        <v>75119.039999999994</v>
      </c>
      <c r="L93" s="86">
        <f t="shared" si="14"/>
        <v>90119.039999999994</v>
      </c>
    </row>
    <row r="94" spans="2:12" x14ac:dyDescent="0.2">
      <c r="B94" s="91" t="s">
        <v>237</v>
      </c>
      <c r="C94" s="92"/>
      <c r="D94" s="93" t="s">
        <v>237</v>
      </c>
      <c r="E94" s="94">
        <v>2656</v>
      </c>
      <c r="F94">
        <f t="shared" si="18"/>
        <v>3225.25</v>
      </c>
      <c r="G94" s="86">
        <v>12000</v>
      </c>
      <c r="H94" s="86">
        <f t="shared" si="15"/>
        <v>3000</v>
      </c>
      <c r="I94">
        <f t="shared" si="17"/>
        <v>3.5392501497343402E-2</v>
      </c>
      <c r="J94">
        <f t="shared" si="19"/>
        <v>0.28923009909615593</v>
      </c>
      <c r="K94" s="86">
        <f t="shared" si="16"/>
        <v>270713.95</v>
      </c>
      <c r="L94" s="86">
        <f t="shared" si="14"/>
        <v>285713.95</v>
      </c>
    </row>
    <row r="95" spans="2:12" x14ac:dyDescent="0.2">
      <c r="B95" s="91" t="s">
        <v>238</v>
      </c>
      <c r="C95" s="92"/>
      <c r="D95" s="93" t="s">
        <v>238</v>
      </c>
      <c r="E95" s="94">
        <v>551</v>
      </c>
      <c r="F95">
        <f t="shared" si="18"/>
        <v>3225.25</v>
      </c>
      <c r="G95" s="86">
        <v>12000</v>
      </c>
      <c r="H95" s="86">
        <f t="shared" si="15"/>
        <v>3000</v>
      </c>
      <c r="I95">
        <f t="shared" si="17"/>
        <v>3.5392501497343402E-2</v>
      </c>
      <c r="J95">
        <f t="shared" si="19"/>
        <v>6.0002177937493191E-2</v>
      </c>
      <c r="K95" s="86">
        <f t="shared" si="16"/>
        <v>56160.91</v>
      </c>
      <c r="L95" s="86">
        <f t="shared" si="14"/>
        <v>71160.91</v>
      </c>
    </row>
    <row r="96" spans="2:12" x14ac:dyDescent="0.2">
      <c r="B96" s="91" t="s">
        <v>239</v>
      </c>
      <c r="C96" s="92"/>
      <c r="D96" s="93" t="s">
        <v>239</v>
      </c>
      <c r="E96" s="94">
        <v>96</v>
      </c>
      <c r="F96">
        <f t="shared" si="18"/>
        <v>3225.25</v>
      </c>
      <c r="G96" s="86">
        <v>12000</v>
      </c>
      <c r="H96" s="86">
        <f t="shared" si="15"/>
        <v>0</v>
      </c>
      <c r="I96">
        <f t="shared" si="17"/>
        <v>3.5392501497343402E-2</v>
      </c>
      <c r="J96">
        <f t="shared" si="19"/>
        <v>1.0454099967330937E-2</v>
      </c>
      <c r="K96" s="86">
        <f t="shared" si="16"/>
        <v>9784.84</v>
      </c>
      <c r="L96" s="86">
        <f t="shared" si="14"/>
        <v>21784.84</v>
      </c>
    </row>
    <row r="97" spans="2:12" x14ac:dyDescent="0.2">
      <c r="B97" s="91" t="s">
        <v>240</v>
      </c>
      <c r="C97" s="92"/>
      <c r="D97" s="93" t="s">
        <v>240</v>
      </c>
      <c r="E97" s="94">
        <v>1503</v>
      </c>
      <c r="F97">
        <f t="shared" si="18"/>
        <v>3225.25</v>
      </c>
      <c r="G97" s="86">
        <v>12000</v>
      </c>
      <c r="H97" s="86">
        <f t="shared" si="15"/>
        <v>3000</v>
      </c>
      <c r="I97">
        <f t="shared" si="17"/>
        <v>3.5392501497343402E-2</v>
      </c>
      <c r="J97">
        <f t="shared" si="19"/>
        <v>0.16367200261352499</v>
      </c>
      <c r="K97" s="86">
        <f t="shared" si="16"/>
        <v>153193.93</v>
      </c>
      <c r="L97" s="86">
        <f t="shared" si="14"/>
        <v>168193.93</v>
      </c>
    </row>
    <row r="98" spans="2:12" x14ac:dyDescent="0.2">
      <c r="B98" s="91" t="s">
        <v>241</v>
      </c>
      <c r="C98" s="92"/>
      <c r="D98" s="93" t="s">
        <v>241</v>
      </c>
      <c r="E98" s="94">
        <v>366</v>
      </c>
      <c r="F98">
        <f t="shared" si="18"/>
        <v>3225.25</v>
      </c>
      <c r="G98" s="86">
        <v>12000</v>
      </c>
      <c r="H98" s="86">
        <f t="shared" si="15"/>
        <v>3000</v>
      </c>
      <c r="I98">
        <f t="shared" si="17"/>
        <v>3.5392501497343402E-2</v>
      </c>
      <c r="J98">
        <f t="shared" si="19"/>
        <v>3.9856256125449199E-2</v>
      </c>
      <c r="K98" s="86">
        <f t="shared" si="16"/>
        <v>37304.71</v>
      </c>
      <c r="L98" s="86">
        <f t="shared" si="14"/>
        <v>52304.71</v>
      </c>
    </row>
    <row r="99" spans="2:12" ht="15" thickBot="1" x14ac:dyDescent="0.25">
      <c r="B99" s="95" t="s">
        <v>155</v>
      </c>
      <c r="C99" s="92"/>
      <c r="D99" s="93" t="s">
        <v>242</v>
      </c>
      <c r="E99" s="94">
        <f>SUM(E90:E98)</f>
        <v>9183</v>
      </c>
      <c r="F99">
        <f t="shared" si="18"/>
        <v>3225.25</v>
      </c>
      <c r="G99" s="86"/>
      <c r="H99" s="86"/>
      <c r="I99">
        <f t="shared" si="17"/>
        <v>3.5392501497343402E-2</v>
      </c>
      <c r="K99" s="86">
        <f t="shared" si="16"/>
        <v>0</v>
      </c>
      <c r="L99" s="86">
        <f t="shared" si="14"/>
        <v>0</v>
      </c>
    </row>
    <row r="100" spans="2:12" ht="15.75" thickTop="1" thickBot="1" x14ac:dyDescent="0.25">
      <c r="B100" s="91"/>
      <c r="C100" s="92"/>
      <c r="D100" s="93"/>
      <c r="E100" s="94"/>
      <c r="G100" s="86"/>
      <c r="H100" s="86"/>
      <c r="K100" s="86"/>
      <c r="L100" s="86">
        <f t="shared" si="14"/>
        <v>0</v>
      </c>
    </row>
    <row r="101" spans="2:12" ht="15" thickBot="1" x14ac:dyDescent="0.25">
      <c r="B101" s="96" t="s">
        <v>243</v>
      </c>
      <c r="C101" s="92"/>
      <c r="D101" s="93"/>
      <c r="E101" s="94"/>
      <c r="G101" s="86"/>
      <c r="H101" s="86"/>
      <c r="K101" s="86"/>
      <c r="L101" s="86">
        <f t="shared" si="14"/>
        <v>0</v>
      </c>
    </row>
    <row r="102" spans="2:12" x14ac:dyDescent="0.2">
      <c r="B102" s="91" t="s">
        <v>244</v>
      </c>
      <c r="C102" s="92">
        <v>12679.47</v>
      </c>
      <c r="D102" s="93" t="s">
        <v>244</v>
      </c>
      <c r="E102" s="94">
        <v>2213</v>
      </c>
      <c r="F102">
        <f>C$102</f>
        <v>12679.47</v>
      </c>
      <c r="G102" s="86">
        <v>12000</v>
      </c>
      <c r="H102" s="86">
        <f t="shared" si="15"/>
        <v>3000</v>
      </c>
      <c r="I102">
        <f t="shared" ref="I102:I108" si="20">F102/C$174</f>
        <v>0.1391390313806746</v>
      </c>
      <c r="J102">
        <f t="shared" ref="J102:J107" si="21">E102/E$108</f>
        <v>3.4506416353515354E-2</v>
      </c>
      <c r="K102" s="86">
        <f t="shared" si="16"/>
        <v>126971.05</v>
      </c>
      <c r="L102" s="86">
        <f t="shared" si="14"/>
        <v>141971.04999999999</v>
      </c>
    </row>
    <row r="103" spans="2:12" x14ac:dyDescent="0.2">
      <c r="B103" s="91" t="s">
        <v>245</v>
      </c>
      <c r="C103" s="92"/>
      <c r="D103" s="93" t="s">
        <v>245</v>
      </c>
      <c r="E103" s="94">
        <v>55316</v>
      </c>
      <c r="F103">
        <f t="shared" ref="F103:F108" si="22">C$102</f>
        <v>12679.47</v>
      </c>
      <c r="G103" s="86">
        <v>12000</v>
      </c>
      <c r="H103" s="86">
        <f t="shared" si="15"/>
        <v>3000</v>
      </c>
      <c r="I103">
        <f t="shared" si="20"/>
        <v>0.1391390313806746</v>
      </c>
      <c r="J103">
        <f t="shared" si="21"/>
        <v>0.86252007546816767</v>
      </c>
      <c r="K103" s="86">
        <f t="shared" si="16"/>
        <v>3173759.95</v>
      </c>
      <c r="L103" s="86">
        <f t="shared" si="14"/>
        <v>3188759.95</v>
      </c>
    </row>
    <row r="104" spans="2:12" x14ac:dyDescent="0.2">
      <c r="B104" s="91" t="s">
        <v>246</v>
      </c>
      <c r="C104" s="92"/>
      <c r="D104" s="93" t="s">
        <v>246</v>
      </c>
      <c r="E104" s="94">
        <v>195</v>
      </c>
      <c r="F104">
        <f t="shared" si="22"/>
        <v>12679.47</v>
      </c>
      <c r="G104" s="86">
        <v>12000</v>
      </c>
      <c r="H104" s="86">
        <f t="shared" si="15"/>
        <v>0</v>
      </c>
      <c r="I104">
        <f t="shared" si="20"/>
        <v>0.1391390313806746</v>
      </c>
      <c r="J104">
        <f t="shared" si="21"/>
        <v>3.0405563438479408E-3</v>
      </c>
      <c r="K104" s="86">
        <f t="shared" si="16"/>
        <v>11188.14</v>
      </c>
      <c r="L104" s="86">
        <f t="shared" si="14"/>
        <v>23188.14</v>
      </c>
    </row>
    <row r="105" spans="2:12" x14ac:dyDescent="0.2">
      <c r="B105" s="91" t="s">
        <v>247</v>
      </c>
      <c r="C105" s="92"/>
      <c r="D105" s="93" t="s">
        <v>247</v>
      </c>
      <c r="E105" s="94">
        <v>2544</v>
      </c>
      <c r="F105">
        <f t="shared" si="22"/>
        <v>12679.47</v>
      </c>
      <c r="G105" s="86">
        <v>12000</v>
      </c>
      <c r="H105" s="86">
        <f t="shared" si="15"/>
        <v>3000</v>
      </c>
      <c r="I105">
        <f t="shared" si="20"/>
        <v>0.1391390313806746</v>
      </c>
      <c r="J105">
        <f t="shared" si="21"/>
        <v>3.9667565839739294E-2</v>
      </c>
      <c r="K105" s="86">
        <f t="shared" si="16"/>
        <v>145962.20000000001</v>
      </c>
      <c r="L105" s="86">
        <f t="shared" si="14"/>
        <v>160962.20000000001</v>
      </c>
    </row>
    <row r="106" spans="2:12" x14ac:dyDescent="0.2">
      <c r="B106" s="91" t="s">
        <v>248</v>
      </c>
      <c r="C106" s="92"/>
      <c r="D106" s="93" t="s">
        <v>248</v>
      </c>
      <c r="E106" s="94">
        <v>404</v>
      </c>
      <c r="F106">
        <f t="shared" si="22"/>
        <v>12679.47</v>
      </c>
      <c r="G106" s="86">
        <v>12000</v>
      </c>
      <c r="H106" s="86">
        <f t="shared" si="15"/>
        <v>3000</v>
      </c>
      <c r="I106">
        <f t="shared" si="20"/>
        <v>0.1391390313806746</v>
      </c>
      <c r="J106">
        <f t="shared" si="21"/>
        <v>6.2994090405875287E-3</v>
      </c>
      <c r="K106" s="86">
        <f t="shared" si="16"/>
        <v>23179.53</v>
      </c>
      <c r="L106" s="86">
        <f t="shared" si="14"/>
        <v>38179.53</v>
      </c>
    </row>
    <row r="107" spans="2:12" x14ac:dyDescent="0.2">
      <c r="B107" s="91" t="s">
        <v>249</v>
      </c>
      <c r="C107" s="92"/>
      <c r="D107" s="93" t="s">
        <v>250</v>
      </c>
      <c r="E107" s="94">
        <v>3461</v>
      </c>
      <c r="F107">
        <f t="shared" si="22"/>
        <v>12679.47</v>
      </c>
      <c r="G107" s="86">
        <v>12000</v>
      </c>
      <c r="H107" s="86">
        <f t="shared" si="15"/>
        <v>3000</v>
      </c>
      <c r="I107">
        <f t="shared" si="20"/>
        <v>0.1391390313806746</v>
      </c>
      <c r="J107">
        <f t="shared" si="21"/>
        <v>5.3965976954142174E-2</v>
      </c>
      <c r="K107" s="86">
        <f t="shared" si="16"/>
        <v>198575.15</v>
      </c>
      <c r="L107" s="86">
        <f t="shared" si="14"/>
        <v>213575.15</v>
      </c>
    </row>
    <row r="108" spans="2:12" ht="15" thickBot="1" x14ac:dyDescent="0.25">
      <c r="B108" s="95" t="s">
        <v>155</v>
      </c>
      <c r="C108" s="92"/>
      <c r="D108" s="93" t="s">
        <v>251</v>
      </c>
      <c r="E108" s="94">
        <f>SUM(E102:E107)</f>
        <v>64133</v>
      </c>
      <c r="F108">
        <f t="shared" si="22"/>
        <v>12679.47</v>
      </c>
      <c r="G108" s="86"/>
      <c r="H108" s="86"/>
      <c r="I108">
        <f t="shared" si="20"/>
        <v>0.1391390313806746</v>
      </c>
      <c r="K108" s="86">
        <f t="shared" si="16"/>
        <v>0</v>
      </c>
      <c r="L108" s="86">
        <f t="shared" si="14"/>
        <v>0</v>
      </c>
    </row>
    <row r="109" spans="2:12" ht="15.75" thickTop="1" thickBot="1" x14ac:dyDescent="0.25">
      <c r="B109" s="91"/>
      <c r="C109" s="92"/>
      <c r="D109" s="93"/>
      <c r="E109" s="94"/>
      <c r="G109" s="86"/>
      <c r="H109" s="86"/>
      <c r="K109" s="86"/>
      <c r="L109" s="86">
        <f t="shared" si="14"/>
        <v>0</v>
      </c>
    </row>
    <row r="110" spans="2:12" ht="15" thickBot="1" x14ac:dyDescent="0.25">
      <c r="B110" s="96" t="s">
        <v>252</v>
      </c>
      <c r="C110" s="92"/>
      <c r="D110" s="93"/>
      <c r="E110" s="94"/>
      <c r="G110" s="86"/>
      <c r="H110" s="86"/>
      <c r="K110" s="86"/>
      <c r="L110" s="86">
        <f t="shared" si="14"/>
        <v>0</v>
      </c>
    </row>
    <row r="111" spans="2:12" x14ac:dyDescent="0.2">
      <c r="B111" s="91" t="s">
        <v>253</v>
      </c>
      <c r="C111" s="92">
        <v>917.69</v>
      </c>
      <c r="D111" s="93" t="s">
        <v>253</v>
      </c>
      <c r="E111" s="94">
        <v>1567</v>
      </c>
      <c r="F111">
        <f>C$111</f>
        <v>917.69</v>
      </c>
      <c r="G111" s="86">
        <v>12000</v>
      </c>
      <c r="H111" s="86">
        <f t="shared" si="15"/>
        <v>3000</v>
      </c>
      <c r="I111">
        <f>F111/C$174</f>
        <v>1.0070333989333251E-2</v>
      </c>
      <c r="J111">
        <f>E111/E$114</f>
        <v>0.93440667859272508</v>
      </c>
      <c r="K111" s="86">
        <f t="shared" si="16"/>
        <v>248848.88</v>
      </c>
      <c r="L111" s="86">
        <f t="shared" si="14"/>
        <v>263848.88</v>
      </c>
    </row>
    <row r="112" spans="2:12" x14ac:dyDescent="0.2">
      <c r="B112" s="91" t="s">
        <v>254</v>
      </c>
      <c r="C112" s="92"/>
      <c r="D112" s="93" t="s">
        <v>254</v>
      </c>
      <c r="E112" s="94">
        <v>95</v>
      </c>
      <c r="F112">
        <f>C$111</f>
        <v>917.69</v>
      </c>
      <c r="G112" s="86">
        <v>12000</v>
      </c>
      <c r="H112" s="86">
        <f t="shared" si="15"/>
        <v>0</v>
      </c>
      <c r="I112">
        <f>F112/C$174</f>
        <v>1.0070333989333251E-2</v>
      </c>
      <c r="J112">
        <f>E112/E$114</f>
        <v>5.6648777579010136E-2</v>
      </c>
      <c r="K112" s="86">
        <f t="shared" si="16"/>
        <v>15086.56</v>
      </c>
      <c r="L112" s="86">
        <f t="shared" si="14"/>
        <v>27086.559999999998</v>
      </c>
    </row>
    <row r="113" spans="2:12" x14ac:dyDescent="0.2">
      <c r="B113" s="91" t="s">
        <v>255</v>
      </c>
      <c r="C113" s="92"/>
      <c r="D113" s="93" t="s">
        <v>255</v>
      </c>
      <c r="E113" s="94">
        <v>15</v>
      </c>
      <c r="F113">
        <f>C$111</f>
        <v>917.69</v>
      </c>
      <c r="G113" s="86">
        <v>12000</v>
      </c>
      <c r="H113" s="86">
        <f t="shared" si="15"/>
        <v>0</v>
      </c>
      <c r="I113">
        <f>F113/C$174</f>
        <v>1.0070333989333251E-2</v>
      </c>
      <c r="J113">
        <f>E113/E$114</f>
        <v>8.9445438282647581E-3</v>
      </c>
      <c r="K113" s="86">
        <f t="shared" si="16"/>
        <v>2382.09</v>
      </c>
      <c r="L113" s="86">
        <f t="shared" si="14"/>
        <v>14382.09</v>
      </c>
    </row>
    <row r="114" spans="2:12" ht="15" thickBot="1" x14ac:dyDescent="0.25">
      <c r="B114" s="95" t="s">
        <v>155</v>
      </c>
      <c r="C114" s="92"/>
      <c r="D114" s="93" t="s">
        <v>256</v>
      </c>
      <c r="E114" s="94">
        <f>SUM(E111:E113)</f>
        <v>1677</v>
      </c>
      <c r="F114">
        <f>C$111</f>
        <v>917.69</v>
      </c>
      <c r="G114" s="86"/>
      <c r="H114" s="86"/>
      <c r="I114">
        <f>F114/C$174</f>
        <v>1.0070333989333251E-2</v>
      </c>
      <c r="K114" s="86"/>
      <c r="L114" s="86">
        <f t="shared" si="14"/>
        <v>0</v>
      </c>
    </row>
    <row r="115" spans="2:12" ht="15.75" thickTop="1" thickBot="1" x14ac:dyDescent="0.25">
      <c r="B115" s="91"/>
      <c r="C115" s="92"/>
      <c r="D115" s="93"/>
      <c r="E115" s="94"/>
      <c r="G115" s="86"/>
      <c r="H115" s="86"/>
      <c r="K115" s="86"/>
      <c r="L115" s="86">
        <f t="shared" si="14"/>
        <v>0</v>
      </c>
    </row>
    <row r="116" spans="2:12" ht="15" thickBot="1" x14ac:dyDescent="0.25">
      <c r="B116" s="96" t="s">
        <v>257</v>
      </c>
      <c r="C116" s="92"/>
      <c r="D116" s="93"/>
      <c r="E116" s="94"/>
      <c r="G116" s="86"/>
      <c r="H116" s="86"/>
      <c r="K116" s="86"/>
      <c r="L116" s="86">
        <f t="shared" si="14"/>
        <v>0</v>
      </c>
    </row>
    <row r="117" spans="2:12" x14ac:dyDescent="0.2">
      <c r="B117" s="91" t="s">
        <v>258</v>
      </c>
      <c r="C117" s="92">
        <v>3901.05</v>
      </c>
      <c r="D117" s="93" t="s">
        <v>258</v>
      </c>
      <c r="E117" s="94">
        <v>9520</v>
      </c>
      <c r="F117">
        <f>C$117</f>
        <v>3901.05</v>
      </c>
      <c r="G117" s="86">
        <v>12000</v>
      </c>
      <c r="H117" s="86">
        <f t="shared" si="15"/>
        <v>3000</v>
      </c>
      <c r="I117">
        <f>F117/C$174</f>
        <v>4.2808439025257418E-2</v>
      </c>
      <c r="J117">
        <f>E117/E$121</f>
        <v>0.58838071693448701</v>
      </c>
      <c r="K117" s="86">
        <f t="shared" si="16"/>
        <v>666106.56000000006</v>
      </c>
      <c r="L117" s="86">
        <f t="shared" si="14"/>
        <v>681106.56</v>
      </c>
    </row>
    <row r="118" spans="2:12" x14ac:dyDescent="0.2">
      <c r="B118" s="91" t="s">
        <v>163</v>
      </c>
      <c r="C118" s="92"/>
      <c r="D118" s="93" t="s">
        <v>163</v>
      </c>
      <c r="E118" s="94">
        <v>19</v>
      </c>
      <c r="F118">
        <f>C$117</f>
        <v>3901.05</v>
      </c>
      <c r="G118" s="86">
        <v>6000</v>
      </c>
      <c r="H118" s="86">
        <f t="shared" si="15"/>
        <v>0</v>
      </c>
      <c r="I118">
        <f>F118/C$174</f>
        <v>4.2808439025257418E-2</v>
      </c>
      <c r="J118">
        <f>E118/E$121</f>
        <v>1.1742892459826947E-3</v>
      </c>
      <c r="K118" s="86">
        <f t="shared" si="16"/>
        <v>1329.41</v>
      </c>
      <c r="L118" s="86">
        <f t="shared" si="14"/>
        <v>7329.41</v>
      </c>
    </row>
    <row r="119" spans="2:12" x14ac:dyDescent="0.2">
      <c r="B119" s="91" t="s">
        <v>259</v>
      </c>
      <c r="C119" s="92"/>
      <c r="D119" s="93" t="s">
        <v>259</v>
      </c>
      <c r="E119" s="94">
        <v>327</v>
      </c>
      <c r="F119">
        <f>C$117</f>
        <v>3901.05</v>
      </c>
      <c r="G119" s="86">
        <v>12000</v>
      </c>
      <c r="H119" s="86">
        <f t="shared" si="15"/>
        <v>3000</v>
      </c>
      <c r="I119">
        <f>F119/C$174</f>
        <v>4.2808439025257418E-2</v>
      </c>
      <c r="J119">
        <f>E119/E$121</f>
        <v>2.0210135970333745E-2</v>
      </c>
      <c r="K119" s="86">
        <f t="shared" si="16"/>
        <v>22879.919999999998</v>
      </c>
      <c r="L119" s="86">
        <f t="shared" si="14"/>
        <v>37879.919999999998</v>
      </c>
    </row>
    <row r="120" spans="2:12" x14ac:dyDescent="0.2">
      <c r="B120" s="91" t="s">
        <v>260</v>
      </c>
      <c r="C120" s="92"/>
      <c r="D120" s="93" t="s">
        <v>260</v>
      </c>
      <c r="E120" s="94">
        <v>6314</v>
      </c>
      <c r="F120">
        <f>C$117</f>
        <v>3901.05</v>
      </c>
      <c r="G120" s="86">
        <v>12000</v>
      </c>
      <c r="H120" s="86">
        <f t="shared" si="15"/>
        <v>3000</v>
      </c>
      <c r="I120">
        <f>F120/C$174</f>
        <v>4.2808439025257418E-2</v>
      </c>
      <c r="J120">
        <f>E120/E$121</f>
        <v>0.39023485784919654</v>
      </c>
      <c r="K120" s="86">
        <f t="shared" si="16"/>
        <v>441785.38</v>
      </c>
      <c r="L120" s="86">
        <f t="shared" si="14"/>
        <v>456785.38</v>
      </c>
    </row>
    <row r="121" spans="2:12" ht="15" thickBot="1" x14ac:dyDescent="0.25">
      <c r="B121" s="95" t="s">
        <v>155</v>
      </c>
      <c r="C121" s="92"/>
      <c r="D121" s="93" t="s">
        <v>261</v>
      </c>
      <c r="E121" s="94">
        <f>SUM(E117:E120)</f>
        <v>16180</v>
      </c>
      <c r="F121">
        <f>C$117</f>
        <v>3901.05</v>
      </c>
      <c r="G121" s="86"/>
      <c r="H121" s="86"/>
      <c r="I121">
        <f>F121/C$174</f>
        <v>4.2808439025257418E-2</v>
      </c>
      <c r="K121" s="86">
        <f t="shared" si="16"/>
        <v>0</v>
      </c>
      <c r="L121" s="86">
        <f t="shared" si="14"/>
        <v>0</v>
      </c>
    </row>
    <row r="122" spans="2:12" ht="15.75" thickTop="1" thickBot="1" x14ac:dyDescent="0.25">
      <c r="B122" s="91"/>
      <c r="C122" s="92"/>
      <c r="D122" s="93"/>
      <c r="E122" s="94"/>
      <c r="G122" s="86"/>
      <c r="H122" s="86"/>
      <c r="K122" s="86"/>
      <c r="L122" s="86">
        <f t="shared" si="14"/>
        <v>0</v>
      </c>
    </row>
    <row r="123" spans="2:12" ht="15" thickBot="1" x14ac:dyDescent="0.25">
      <c r="B123" s="96" t="s">
        <v>262</v>
      </c>
      <c r="C123" s="92"/>
      <c r="D123" s="93"/>
      <c r="E123" s="94"/>
      <c r="G123" s="86"/>
      <c r="H123" s="86"/>
      <c r="K123" s="86"/>
      <c r="L123" s="86">
        <f t="shared" si="14"/>
        <v>0</v>
      </c>
    </row>
    <row r="124" spans="2:12" x14ac:dyDescent="0.2">
      <c r="B124" s="91" t="s">
        <v>263</v>
      </c>
      <c r="C124" s="92">
        <v>1234.99</v>
      </c>
      <c r="D124" s="93" t="s">
        <v>263</v>
      </c>
      <c r="E124" s="94">
        <v>212</v>
      </c>
      <c r="F124">
        <f t="shared" ref="F124:F129" si="23">C$124</f>
        <v>1234.99</v>
      </c>
      <c r="G124" s="86">
        <v>12000</v>
      </c>
      <c r="H124" s="86">
        <f t="shared" si="15"/>
        <v>0</v>
      </c>
      <c r="I124">
        <f t="shared" ref="I124:I129" si="24">F124/C$174</f>
        <v>1.3552247244152897E-2</v>
      </c>
      <c r="J124">
        <f>E124/E$129</f>
        <v>4.0357890729107178E-2</v>
      </c>
      <c r="K124" s="86">
        <f t="shared" si="16"/>
        <v>14464.24</v>
      </c>
      <c r="L124" s="86">
        <f t="shared" si="14"/>
        <v>26464.239999999998</v>
      </c>
    </row>
    <row r="125" spans="2:12" x14ac:dyDescent="0.2">
      <c r="B125" s="91" t="s">
        <v>264</v>
      </c>
      <c r="C125" s="92"/>
      <c r="D125" s="93" t="s">
        <v>264</v>
      </c>
      <c r="E125" s="94">
        <v>205</v>
      </c>
      <c r="F125">
        <f t="shared" si="23"/>
        <v>1234.99</v>
      </c>
      <c r="G125" s="86">
        <v>12000</v>
      </c>
      <c r="H125" s="86">
        <f t="shared" si="15"/>
        <v>0</v>
      </c>
      <c r="I125">
        <f t="shared" si="24"/>
        <v>1.3552247244152897E-2</v>
      </c>
      <c r="J125">
        <f>E125/E$129</f>
        <v>3.902531886541024E-2</v>
      </c>
      <c r="K125" s="86">
        <f t="shared" si="16"/>
        <v>13986.65</v>
      </c>
      <c r="L125" s="86">
        <f t="shared" si="14"/>
        <v>25986.65</v>
      </c>
    </row>
    <row r="126" spans="2:12" x14ac:dyDescent="0.2">
      <c r="B126" s="91" t="s">
        <v>265</v>
      </c>
      <c r="C126" s="92"/>
      <c r="D126" s="93" t="s">
        <v>265</v>
      </c>
      <c r="E126" s="94">
        <v>1147</v>
      </c>
      <c r="F126">
        <f t="shared" si="23"/>
        <v>1234.99</v>
      </c>
      <c r="G126" s="86">
        <v>12000</v>
      </c>
      <c r="H126" s="86">
        <f t="shared" si="15"/>
        <v>3000</v>
      </c>
      <c r="I126">
        <f t="shared" si="24"/>
        <v>1.3552247244152897E-2</v>
      </c>
      <c r="J126">
        <f>E126/E$129</f>
        <v>0.21835141823719778</v>
      </c>
      <c r="K126" s="86">
        <f t="shared" si="16"/>
        <v>78257</v>
      </c>
      <c r="L126" s="86">
        <f t="shared" si="14"/>
        <v>93257</v>
      </c>
    </row>
    <row r="127" spans="2:12" x14ac:dyDescent="0.2">
      <c r="B127" s="91" t="s">
        <v>266</v>
      </c>
      <c r="C127" s="92"/>
      <c r="D127" s="93" t="s">
        <v>266</v>
      </c>
      <c r="E127" s="94">
        <v>62</v>
      </c>
      <c r="F127">
        <f t="shared" si="23"/>
        <v>1234.99</v>
      </c>
      <c r="G127" s="86">
        <v>12000</v>
      </c>
      <c r="H127" s="86">
        <f t="shared" si="15"/>
        <v>0</v>
      </c>
      <c r="I127">
        <f t="shared" si="24"/>
        <v>1.3552247244152897E-2</v>
      </c>
      <c r="J127">
        <f>E127/E$129</f>
        <v>1.1802779364172854E-2</v>
      </c>
      <c r="K127" s="86">
        <f t="shared" si="16"/>
        <v>4230.1099999999997</v>
      </c>
      <c r="L127" s="86">
        <f t="shared" si="14"/>
        <v>16230.11</v>
      </c>
    </row>
    <row r="128" spans="2:12" x14ac:dyDescent="0.2">
      <c r="B128" s="91" t="s">
        <v>267</v>
      </c>
      <c r="C128" s="92"/>
      <c r="D128" s="93" t="s">
        <v>267</v>
      </c>
      <c r="E128" s="94">
        <v>3627</v>
      </c>
      <c r="F128">
        <f t="shared" si="23"/>
        <v>1234.99</v>
      </c>
      <c r="G128" s="86">
        <v>12000</v>
      </c>
      <c r="H128" s="86">
        <f t="shared" si="15"/>
        <v>3000</v>
      </c>
      <c r="I128">
        <f t="shared" si="24"/>
        <v>1.3552247244152897E-2</v>
      </c>
      <c r="J128">
        <f>E128/E$129</f>
        <v>0.69046259280411193</v>
      </c>
      <c r="K128" s="86">
        <f t="shared" si="16"/>
        <v>247461.34</v>
      </c>
      <c r="L128" s="86">
        <f t="shared" si="14"/>
        <v>262461.33999999997</v>
      </c>
    </row>
    <row r="129" spans="2:12" ht="15" thickBot="1" x14ac:dyDescent="0.25">
      <c r="B129" s="95" t="s">
        <v>155</v>
      </c>
      <c r="C129" s="92"/>
      <c r="D129" s="93" t="s">
        <v>268</v>
      </c>
      <c r="E129" s="94">
        <f>SUM(E124:E128)</f>
        <v>5253</v>
      </c>
      <c r="F129">
        <f t="shared" si="23"/>
        <v>1234.99</v>
      </c>
      <c r="G129" s="86"/>
      <c r="H129" s="86"/>
      <c r="I129">
        <f t="shared" si="24"/>
        <v>1.3552247244152897E-2</v>
      </c>
      <c r="K129" s="86">
        <f t="shared" si="16"/>
        <v>0</v>
      </c>
      <c r="L129" s="86">
        <f t="shared" si="14"/>
        <v>0</v>
      </c>
    </row>
    <row r="130" spans="2:12" ht="15.75" thickTop="1" thickBot="1" x14ac:dyDescent="0.25">
      <c r="B130" s="91"/>
      <c r="C130" s="92"/>
      <c r="D130" s="93"/>
      <c r="E130" s="94"/>
      <c r="G130" s="86"/>
      <c r="H130" s="86"/>
      <c r="K130" s="86"/>
      <c r="L130" s="86">
        <f t="shared" si="14"/>
        <v>0</v>
      </c>
    </row>
    <row r="131" spans="2:12" ht="15" thickBot="1" x14ac:dyDescent="0.25">
      <c r="B131" s="96" t="s">
        <v>269</v>
      </c>
      <c r="C131" s="92"/>
      <c r="D131" s="93"/>
      <c r="E131" s="94"/>
      <c r="G131" s="86"/>
      <c r="H131" s="86"/>
      <c r="K131" s="86"/>
      <c r="L131" s="86">
        <f t="shared" si="14"/>
        <v>0</v>
      </c>
    </row>
    <row r="132" spans="2:12" x14ac:dyDescent="0.2">
      <c r="B132" s="91" t="s">
        <v>270</v>
      </c>
      <c r="C132" s="92">
        <v>4343.34</v>
      </c>
      <c r="D132" s="93" t="s">
        <v>270</v>
      </c>
      <c r="E132" s="94">
        <v>142</v>
      </c>
      <c r="F132">
        <f>C$132</f>
        <v>4343.34</v>
      </c>
      <c r="G132" s="86">
        <v>12000</v>
      </c>
      <c r="H132" s="86">
        <f t="shared" si="15"/>
        <v>0</v>
      </c>
      <c r="I132">
        <f>F132/C$174</f>
        <v>4.7661938594983799E-2</v>
      </c>
      <c r="J132">
        <f>E132/E$136</f>
        <v>7.3966038128971765E-3</v>
      </c>
      <c r="K132" s="86">
        <f t="shared" si="16"/>
        <v>9323.09</v>
      </c>
      <c r="L132" s="86">
        <f t="shared" si="14"/>
        <v>21323.09</v>
      </c>
    </row>
    <row r="133" spans="2:12" x14ac:dyDescent="0.2">
      <c r="B133" s="91" t="s">
        <v>271</v>
      </c>
      <c r="C133" s="92"/>
      <c r="D133" s="93" t="s">
        <v>271</v>
      </c>
      <c r="E133" s="94">
        <v>757</v>
      </c>
      <c r="F133">
        <f>C$132</f>
        <v>4343.34</v>
      </c>
      <c r="G133" s="86">
        <v>12000</v>
      </c>
      <c r="H133" s="86">
        <f t="shared" si="15"/>
        <v>3000</v>
      </c>
      <c r="I133">
        <f>F133/C$174</f>
        <v>4.7661938594983799E-2</v>
      </c>
      <c r="J133">
        <f>E133/E$136</f>
        <v>3.9431190749036359E-2</v>
      </c>
      <c r="K133" s="86">
        <f t="shared" si="16"/>
        <v>49701.27</v>
      </c>
      <c r="L133" s="86">
        <f t="shared" si="14"/>
        <v>64701.27</v>
      </c>
    </row>
    <row r="134" spans="2:12" x14ac:dyDescent="0.2">
      <c r="B134" s="91" t="s">
        <v>272</v>
      </c>
      <c r="C134" s="92"/>
      <c r="D134" s="93" t="s">
        <v>272</v>
      </c>
      <c r="E134" s="94">
        <v>855</v>
      </c>
      <c r="F134">
        <f>C$132</f>
        <v>4343.34</v>
      </c>
      <c r="G134" s="86">
        <v>12000</v>
      </c>
      <c r="H134" s="86">
        <f t="shared" si="15"/>
        <v>3000</v>
      </c>
      <c r="I134">
        <f>F134/C$174</f>
        <v>4.7661938594983799E-2</v>
      </c>
      <c r="J134">
        <f>E134/E$136</f>
        <v>4.4535889155120328E-2</v>
      </c>
      <c r="K134" s="86">
        <f t="shared" si="16"/>
        <v>56135.519999999997</v>
      </c>
      <c r="L134" s="86">
        <f t="shared" si="14"/>
        <v>71135.51999999999</v>
      </c>
    </row>
    <row r="135" spans="2:12" x14ac:dyDescent="0.2">
      <c r="B135" s="91" t="s">
        <v>269</v>
      </c>
      <c r="C135" s="92"/>
      <c r="D135" s="93" t="s">
        <v>269</v>
      </c>
      <c r="E135" s="94">
        <v>17444</v>
      </c>
      <c r="F135">
        <f>C$132</f>
        <v>4343.34</v>
      </c>
      <c r="G135" s="86">
        <v>12000</v>
      </c>
      <c r="H135" s="86">
        <f t="shared" si="15"/>
        <v>3000</v>
      </c>
      <c r="I135">
        <f>F135/C$174</f>
        <v>4.7661938594983799E-2</v>
      </c>
      <c r="J135">
        <f>E135/E$136</f>
        <v>0.90863631628294617</v>
      </c>
      <c r="K135" s="86">
        <f t="shared" si="16"/>
        <v>1145295.8400000001</v>
      </c>
      <c r="L135" s="86">
        <f t="shared" si="14"/>
        <v>1160295.8400000001</v>
      </c>
    </row>
    <row r="136" spans="2:12" ht="15" thickBot="1" x14ac:dyDescent="0.25">
      <c r="B136" s="95" t="s">
        <v>155</v>
      </c>
      <c r="C136" s="92"/>
      <c r="D136" s="93" t="s">
        <v>273</v>
      </c>
      <c r="E136" s="94">
        <f>SUM(E132:E135)</f>
        <v>19198</v>
      </c>
      <c r="F136">
        <f>C$132</f>
        <v>4343.34</v>
      </c>
      <c r="G136" s="86"/>
      <c r="H136" s="86"/>
      <c r="I136">
        <f>F136/C$174</f>
        <v>4.7661938594983799E-2</v>
      </c>
      <c r="K136" s="86">
        <f t="shared" si="16"/>
        <v>0</v>
      </c>
      <c r="L136" s="86">
        <f t="shared" ref="L136:L174" si="25">G136+H136+K136</f>
        <v>0</v>
      </c>
    </row>
    <row r="137" spans="2:12" ht="15.75" thickTop="1" thickBot="1" x14ac:dyDescent="0.25">
      <c r="B137" s="91"/>
      <c r="C137" s="92"/>
      <c r="D137" s="93"/>
      <c r="E137" s="94"/>
      <c r="G137" s="86"/>
      <c r="H137" s="86"/>
      <c r="K137" s="86"/>
      <c r="L137" s="86">
        <f t="shared" si="25"/>
        <v>0</v>
      </c>
    </row>
    <row r="138" spans="2:12" ht="15" thickBot="1" x14ac:dyDescent="0.25">
      <c r="B138" s="96" t="s">
        <v>274</v>
      </c>
      <c r="C138" s="92"/>
      <c r="D138" s="93"/>
      <c r="E138" s="94"/>
      <c r="G138" s="86"/>
      <c r="H138" s="86"/>
      <c r="K138" s="86"/>
      <c r="L138" s="86">
        <f t="shared" si="25"/>
        <v>0</v>
      </c>
    </row>
    <row r="139" spans="2:12" x14ac:dyDescent="0.2">
      <c r="B139" s="91" t="s">
        <v>275</v>
      </c>
      <c r="C139" s="92">
        <v>1645.84</v>
      </c>
      <c r="D139" s="93" t="s">
        <v>275</v>
      </c>
      <c r="E139" s="94">
        <v>552</v>
      </c>
      <c r="F139">
        <f>C$139</f>
        <v>1645.84</v>
      </c>
      <c r="G139" s="86">
        <v>12000</v>
      </c>
      <c r="H139" s="86">
        <f t="shared" ref="H139:H171" si="26">(IF(E139&gt;325,3000,0))</f>
        <v>3000</v>
      </c>
      <c r="I139">
        <f>F139/C$174</f>
        <v>1.8060737823234686E-2</v>
      </c>
      <c r="J139">
        <f>E139/E$142</f>
        <v>0.15016322089227421</v>
      </c>
      <c r="K139" s="86">
        <f t="shared" ref="K139:K171" si="27">ROUND(I139*J139*I$2,2)</f>
        <v>71722.42</v>
      </c>
      <c r="L139" s="86">
        <f t="shared" si="25"/>
        <v>86722.42</v>
      </c>
    </row>
    <row r="140" spans="2:12" x14ac:dyDescent="0.2">
      <c r="B140" s="91" t="s">
        <v>276</v>
      </c>
      <c r="C140" s="92"/>
      <c r="D140" s="93" t="s">
        <v>276</v>
      </c>
      <c r="E140" s="94">
        <v>1094</v>
      </c>
      <c r="F140">
        <f>C$139</f>
        <v>1645.84</v>
      </c>
      <c r="G140" s="86">
        <v>12000</v>
      </c>
      <c r="H140" s="86">
        <f t="shared" si="26"/>
        <v>3000</v>
      </c>
      <c r="I140">
        <f>F140/C$174</f>
        <v>1.8060737823234686E-2</v>
      </c>
      <c r="J140">
        <f>E140/E$142</f>
        <v>0.29760609357997825</v>
      </c>
      <c r="K140" s="86">
        <f t="shared" si="27"/>
        <v>142145.53</v>
      </c>
      <c r="L140" s="86">
        <f t="shared" si="25"/>
        <v>157145.53</v>
      </c>
    </row>
    <row r="141" spans="2:12" x14ac:dyDescent="0.2">
      <c r="B141" s="91" t="s">
        <v>277</v>
      </c>
      <c r="C141" s="92"/>
      <c r="D141" s="93" t="s">
        <v>277</v>
      </c>
      <c r="E141" s="94">
        <v>2030</v>
      </c>
      <c r="F141">
        <f>C$139</f>
        <v>1645.84</v>
      </c>
      <c r="G141" s="86">
        <v>12000</v>
      </c>
      <c r="H141" s="86">
        <f t="shared" si="26"/>
        <v>3000</v>
      </c>
      <c r="I141">
        <f>F141/C$174</f>
        <v>1.8060737823234686E-2</v>
      </c>
      <c r="J141">
        <f>E141/E$142</f>
        <v>0.55223068552774757</v>
      </c>
      <c r="K141" s="86">
        <f t="shared" si="27"/>
        <v>263761.81</v>
      </c>
      <c r="L141" s="86">
        <f t="shared" si="25"/>
        <v>278761.81</v>
      </c>
    </row>
    <row r="142" spans="2:12" ht="15" thickBot="1" x14ac:dyDescent="0.25">
      <c r="B142" s="95" t="s">
        <v>155</v>
      </c>
      <c r="C142" s="92"/>
      <c r="D142" s="93" t="s">
        <v>278</v>
      </c>
      <c r="E142" s="94">
        <f>SUM(E139:E141)</f>
        <v>3676</v>
      </c>
      <c r="F142">
        <f>C$139</f>
        <v>1645.84</v>
      </c>
      <c r="G142" s="86"/>
      <c r="H142" s="86"/>
      <c r="I142">
        <f>F142/C$174</f>
        <v>1.8060737823234686E-2</v>
      </c>
      <c r="K142" s="86"/>
      <c r="L142" s="86">
        <f t="shared" si="25"/>
        <v>0</v>
      </c>
    </row>
    <row r="143" spans="2:12" ht="15.75" thickTop="1" thickBot="1" x14ac:dyDescent="0.25">
      <c r="B143" s="91"/>
      <c r="C143" s="92"/>
      <c r="D143" s="93"/>
      <c r="E143" s="94"/>
      <c r="G143" s="86"/>
      <c r="H143" s="86"/>
      <c r="K143" s="86"/>
      <c r="L143" s="86">
        <f t="shared" si="25"/>
        <v>0</v>
      </c>
    </row>
    <row r="144" spans="2:12" ht="15" thickBot="1" x14ac:dyDescent="0.25">
      <c r="B144" s="96" t="s">
        <v>279</v>
      </c>
      <c r="C144" s="92"/>
      <c r="D144" s="93"/>
      <c r="E144" s="94"/>
      <c r="G144" s="86"/>
      <c r="H144" s="86"/>
      <c r="K144" s="86"/>
      <c r="L144" s="86">
        <f t="shared" si="25"/>
        <v>0</v>
      </c>
    </row>
    <row r="145" spans="2:12" x14ac:dyDescent="0.2">
      <c r="B145" s="91" t="s">
        <v>280</v>
      </c>
      <c r="C145" s="92">
        <v>8205.8799999999992</v>
      </c>
      <c r="D145" s="93" t="s">
        <v>280</v>
      </c>
      <c r="E145" s="94">
        <v>106</v>
      </c>
      <c r="F145">
        <f>C$145</f>
        <v>8205.8799999999992</v>
      </c>
      <c r="G145" s="86">
        <v>12000</v>
      </c>
      <c r="H145" s="86">
        <f t="shared" si="26"/>
        <v>0</v>
      </c>
      <c r="I145">
        <f t="shared" ref="I145:I151" si="28">F145/C$174</f>
        <v>9.0047785500975197E-2</v>
      </c>
      <c r="J145">
        <f t="shared" ref="J145:J150" si="29">E145/E$151</f>
        <v>2.8975207063390101E-3</v>
      </c>
      <c r="K145" s="86">
        <f t="shared" si="27"/>
        <v>6900.1</v>
      </c>
      <c r="L145" s="86">
        <f t="shared" si="25"/>
        <v>18900.099999999999</v>
      </c>
    </row>
    <row r="146" spans="2:12" x14ac:dyDescent="0.2">
      <c r="B146" s="91" t="s">
        <v>281</v>
      </c>
      <c r="C146" s="92"/>
      <c r="D146" s="93" t="s">
        <v>281</v>
      </c>
      <c r="E146" s="94">
        <v>139</v>
      </c>
      <c r="F146">
        <f t="shared" ref="F146:F151" si="30">C$145</f>
        <v>8205.8799999999992</v>
      </c>
      <c r="G146" s="86">
        <v>12000</v>
      </c>
      <c r="H146" s="86">
        <f t="shared" si="26"/>
        <v>0</v>
      </c>
      <c r="I146">
        <f t="shared" si="28"/>
        <v>9.0047785500975197E-2</v>
      </c>
      <c r="J146">
        <f t="shared" si="29"/>
        <v>3.7995790394445509E-3</v>
      </c>
      <c r="K146" s="86">
        <f t="shared" si="27"/>
        <v>9048.25</v>
      </c>
      <c r="L146" s="86">
        <f t="shared" si="25"/>
        <v>21048.25</v>
      </c>
    </row>
    <row r="147" spans="2:12" x14ac:dyDescent="0.2">
      <c r="B147" s="91" t="s">
        <v>282</v>
      </c>
      <c r="C147" s="92"/>
      <c r="D147" s="93" t="s">
        <v>282</v>
      </c>
      <c r="E147" s="94">
        <v>12515</v>
      </c>
      <c r="F147">
        <f t="shared" si="30"/>
        <v>8205.8799999999992</v>
      </c>
      <c r="G147" s="86">
        <v>12000</v>
      </c>
      <c r="H147" s="86">
        <f t="shared" si="26"/>
        <v>3000</v>
      </c>
      <c r="I147">
        <f t="shared" si="28"/>
        <v>9.0047785500975197E-2</v>
      </c>
      <c r="J147">
        <f t="shared" si="29"/>
        <v>0.34209878905502555</v>
      </c>
      <c r="K147" s="86">
        <f t="shared" si="27"/>
        <v>814667.63</v>
      </c>
      <c r="L147" s="86">
        <f t="shared" si="25"/>
        <v>829667.63</v>
      </c>
    </row>
    <row r="148" spans="2:12" x14ac:dyDescent="0.2">
      <c r="B148" s="91" t="s">
        <v>283</v>
      </c>
      <c r="C148" s="92"/>
      <c r="D148" s="93" t="s">
        <v>283</v>
      </c>
      <c r="E148" s="94">
        <v>23036</v>
      </c>
      <c r="F148">
        <f t="shared" si="30"/>
        <v>8205.8799999999992</v>
      </c>
      <c r="G148" s="86">
        <v>12000</v>
      </c>
      <c r="H148" s="86">
        <f t="shared" si="26"/>
        <v>3000</v>
      </c>
      <c r="I148">
        <f t="shared" si="28"/>
        <v>9.0047785500975197E-2</v>
      </c>
      <c r="J148">
        <f t="shared" si="29"/>
        <v>0.62969138670967384</v>
      </c>
      <c r="K148" s="86">
        <f t="shared" si="27"/>
        <v>1499535.24</v>
      </c>
      <c r="L148" s="86">
        <f t="shared" si="25"/>
        <v>1514535.24</v>
      </c>
    </row>
    <row r="149" spans="2:12" x14ac:dyDescent="0.2">
      <c r="B149" s="91" t="s">
        <v>284</v>
      </c>
      <c r="C149" s="92"/>
      <c r="D149" s="93" t="s">
        <v>284</v>
      </c>
      <c r="E149" s="94">
        <v>336</v>
      </c>
      <c r="F149">
        <f t="shared" si="30"/>
        <v>8205.8799999999992</v>
      </c>
      <c r="G149" s="86">
        <v>12000</v>
      </c>
      <c r="H149" s="86">
        <f t="shared" si="26"/>
        <v>3000</v>
      </c>
      <c r="I149">
        <f t="shared" si="28"/>
        <v>9.0047785500975197E-2</v>
      </c>
      <c r="J149">
        <f t="shared" si="29"/>
        <v>9.184593937074598E-3</v>
      </c>
      <c r="K149" s="86">
        <f t="shared" si="27"/>
        <v>21872.02</v>
      </c>
      <c r="L149" s="86">
        <f t="shared" si="25"/>
        <v>36872.020000000004</v>
      </c>
    </row>
    <row r="150" spans="2:12" x14ac:dyDescent="0.2">
      <c r="B150" s="91" t="s">
        <v>285</v>
      </c>
      <c r="C150" s="92"/>
      <c r="D150" s="93" t="s">
        <v>285</v>
      </c>
      <c r="E150" s="94">
        <v>451</v>
      </c>
      <c r="F150">
        <f t="shared" si="30"/>
        <v>8205.8799999999992</v>
      </c>
      <c r="G150" s="86">
        <v>12000</v>
      </c>
      <c r="H150" s="86">
        <f t="shared" si="26"/>
        <v>3000</v>
      </c>
      <c r="I150">
        <f t="shared" si="28"/>
        <v>9.0047785500975197E-2</v>
      </c>
      <c r="J150">
        <f t="shared" si="29"/>
        <v>1.2328130552442392E-2</v>
      </c>
      <c r="K150" s="86">
        <f t="shared" si="27"/>
        <v>29357.98</v>
      </c>
      <c r="L150" s="86">
        <f t="shared" si="25"/>
        <v>44357.979999999996</v>
      </c>
    </row>
    <row r="151" spans="2:12" ht="15" thickBot="1" x14ac:dyDescent="0.25">
      <c r="B151" s="95" t="s">
        <v>286</v>
      </c>
      <c r="C151" s="92"/>
      <c r="D151" s="93" t="s">
        <v>287</v>
      </c>
      <c r="E151" s="94">
        <f>SUM(E145:E150)</f>
        <v>36583</v>
      </c>
      <c r="F151">
        <f t="shared" si="30"/>
        <v>8205.8799999999992</v>
      </c>
      <c r="G151" s="86"/>
      <c r="H151" s="86"/>
      <c r="I151">
        <f t="shared" si="28"/>
        <v>9.0047785500975197E-2</v>
      </c>
      <c r="K151" s="86">
        <f t="shared" si="27"/>
        <v>0</v>
      </c>
      <c r="L151" s="86">
        <f t="shared" si="25"/>
        <v>0</v>
      </c>
    </row>
    <row r="152" spans="2:12" ht="15.75" thickTop="1" thickBot="1" x14ac:dyDescent="0.25">
      <c r="B152" s="91"/>
      <c r="C152" s="92"/>
      <c r="D152" s="93"/>
      <c r="E152" s="94"/>
      <c r="G152" s="86"/>
      <c r="H152" s="86"/>
      <c r="K152" s="86"/>
      <c r="L152" s="86">
        <f t="shared" si="25"/>
        <v>0</v>
      </c>
    </row>
    <row r="153" spans="2:12" ht="15" thickBot="1" x14ac:dyDescent="0.25">
      <c r="B153" s="96" t="s">
        <v>288</v>
      </c>
      <c r="C153" s="92"/>
      <c r="D153" s="93"/>
      <c r="E153" s="94"/>
      <c r="G153" s="86"/>
      <c r="H153" s="86"/>
      <c r="K153" s="86"/>
      <c r="L153" s="86">
        <f t="shared" si="25"/>
        <v>0</v>
      </c>
    </row>
    <row r="154" spans="2:12" x14ac:dyDescent="0.2">
      <c r="B154" s="91" t="s">
        <v>289</v>
      </c>
      <c r="C154" s="92">
        <v>2589.62</v>
      </c>
      <c r="D154" s="93" t="s">
        <v>289</v>
      </c>
      <c r="E154" s="94">
        <v>9577</v>
      </c>
      <c r="F154">
        <f>C$154</f>
        <v>2589.62</v>
      </c>
      <c r="G154" s="86">
        <v>12000</v>
      </c>
      <c r="H154" s="86">
        <f t="shared" si="26"/>
        <v>3000</v>
      </c>
      <c r="I154">
        <f>F154/C$174</f>
        <v>2.8417372212247244E-2</v>
      </c>
      <c r="J154">
        <v>1</v>
      </c>
      <c r="K154" s="86">
        <f t="shared" si="27"/>
        <v>751518.71999999997</v>
      </c>
      <c r="L154" s="86">
        <f t="shared" si="25"/>
        <v>766518.72</v>
      </c>
    </row>
    <row r="155" spans="2:12" ht="15" thickBot="1" x14ac:dyDescent="0.25">
      <c r="B155" s="95" t="s">
        <v>155</v>
      </c>
      <c r="C155" s="92"/>
      <c r="D155" s="93" t="s">
        <v>290</v>
      </c>
      <c r="E155" s="94">
        <f>SUM(E154:E154)</f>
        <v>9577</v>
      </c>
      <c r="F155">
        <f>C$154</f>
        <v>2589.62</v>
      </c>
      <c r="G155" s="86"/>
      <c r="H155" s="86"/>
      <c r="I155">
        <f>F155/C$174</f>
        <v>2.8417372212247244E-2</v>
      </c>
      <c r="K155" s="86"/>
      <c r="L155" s="86">
        <f t="shared" si="25"/>
        <v>0</v>
      </c>
    </row>
    <row r="156" spans="2:12" ht="15.75" thickTop="1" thickBot="1" x14ac:dyDescent="0.25">
      <c r="B156" s="91"/>
      <c r="C156" s="92"/>
      <c r="D156" s="93"/>
      <c r="E156" s="94"/>
      <c r="G156" s="86"/>
      <c r="H156" s="86"/>
      <c r="K156" s="86"/>
      <c r="L156" s="86">
        <f t="shared" si="25"/>
        <v>0</v>
      </c>
    </row>
    <row r="157" spans="2:12" ht="15" thickBot="1" x14ac:dyDescent="0.25">
      <c r="B157" s="96" t="s">
        <v>291</v>
      </c>
      <c r="C157" s="92"/>
      <c r="D157" s="93"/>
      <c r="E157" s="94"/>
      <c r="G157" s="86"/>
      <c r="H157" s="86"/>
      <c r="K157" s="86"/>
      <c r="L157" s="86">
        <f t="shared" si="25"/>
        <v>0</v>
      </c>
    </row>
    <row r="158" spans="2:12" x14ac:dyDescent="0.2">
      <c r="B158" s="93" t="s">
        <v>292</v>
      </c>
      <c r="C158" s="92">
        <v>4356.6899999999996</v>
      </c>
      <c r="D158" s="93" t="s">
        <v>292</v>
      </c>
      <c r="E158" s="94">
        <v>518</v>
      </c>
      <c r="F158">
        <f>C$158</f>
        <v>4356.6899999999996</v>
      </c>
      <c r="G158" s="86">
        <v>12000</v>
      </c>
      <c r="H158" s="86">
        <f t="shared" si="26"/>
        <v>3000</v>
      </c>
      <c r="I158">
        <f>F158/C$174</f>
        <v>4.7808435733186889E-2</v>
      </c>
      <c r="J158">
        <f>E158/E$162</f>
        <v>3.1822091165990905E-2</v>
      </c>
      <c r="K158" s="86">
        <f t="shared" si="27"/>
        <v>40233.620000000003</v>
      </c>
      <c r="L158" s="86">
        <f t="shared" si="25"/>
        <v>55233.62</v>
      </c>
    </row>
    <row r="159" spans="2:12" x14ac:dyDescent="0.2">
      <c r="B159" s="91" t="s">
        <v>293</v>
      </c>
      <c r="C159" s="92"/>
      <c r="D159" s="93" t="s">
        <v>293</v>
      </c>
      <c r="E159" s="94">
        <v>12359</v>
      </c>
      <c r="F159">
        <f>C$158</f>
        <v>4356.6899999999996</v>
      </c>
      <c r="G159" s="86">
        <v>12000</v>
      </c>
      <c r="H159" s="86">
        <f t="shared" si="26"/>
        <v>3000</v>
      </c>
      <c r="I159">
        <f>F159/C$174</f>
        <v>4.7808435733186889E-2</v>
      </c>
      <c r="J159">
        <f>E159/E$162</f>
        <v>0.75924560756849735</v>
      </c>
      <c r="K159" s="86">
        <f t="shared" si="27"/>
        <v>959936.95</v>
      </c>
      <c r="L159" s="86">
        <f t="shared" si="25"/>
        <v>974936.95</v>
      </c>
    </row>
    <row r="160" spans="2:12" x14ac:dyDescent="0.2">
      <c r="B160" s="91" t="s">
        <v>294</v>
      </c>
      <c r="C160" s="92"/>
      <c r="D160" s="93" t="s">
        <v>294</v>
      </c>
      <c r="E160" s="94">
        <v>2115</v>
      </c>
      <c r="F160">
        <f>C$158</f>
        <v>4356.6899999999996</v>
      </c>
      <c r="G160" s="86">
        <v>12000</v>
      </c>
      <c r="H160" s="86">
        <f t="shared" si="26"/>
        <v>3000</v>
      </c>
      <c r="I160">
        <f>F160/C$174</f>
        <v>4.7808435733186889E-2</v>
      </c>
      <c r="J160">
        <f>E160/E$162</f>
        <v>0.12992996682639144</v>
      </c>
      <c r="K160" s="86">
        <f t="shared" si="27"/>
        <v>164274.35</v>
      </c>
      <c r="L160" s="86">
        <f t="shared" si="25"/>
        <v>179274.35</v>
      </c>
    </row>
    <row r="161" spans="2:12" x14ac:dyDescent="0.2">
      <c r="B161" s="91" t="s">
        <v>295</v>
      </c>
      <c r="C161" s="92"/>
      <c r="D161" s="93" t="s">
        <v>295</v>
      </c>
      <c r="E161" s="94">
        <v>1286</v>
      </c>
      <c r="F161">
        <f>C$158</f>
        <v>4356.6899999999996</v>
      </c>
      <c r="G161" s="86">
        <v>12000</v>
      </c>
      <c r="H161" s="86">
        <f t="shared" si="26"/>
        <v>3000</v>
      </c>
      <c r="I161">
        <f>F161/C$174</f>
        <v>4.7808435733186889E-2</v>
      </c>
      <c r="J161">
        <f>E161/E$162</f>
        <v>7.9002334439120289E-2</v>
      </c>
      <c r="K161" s="86">
        <f t="shared" si="27"/>
        <v>99885.02</v>
      </c>
      <c r="L161" s="86">
        <f t="shared" si="25"/>
        <v>114885.02</v>
      </c>
    </row>
    <row r="162" spans="2:12" ht="15" thickBot="1" x14ac:dyDescent="0.25">
      <c r="B162" s="95" t="s">
        <v>155</v>
      </c>
      <c r="C162" s="92"/>
      <c r="D162" s="93" t="s">
        <v>296</v>
      </c>
      <c r="E162" s="94">
        <f>SUM(E158:E161)</f>
        <v>16278</v>
      </c>
      <c r="F162">
        <f>C$158</f>
        <v>4356.6899999999996</v>
      </c>
      <c r="G162" s="86"/>
      <c r="H162" s="86"/>
      <c r="I162">
        <f>F162/C$174</f>
        <v>4.7808435733186889E-2</v>
      </c>
      <c r="K162" s="86"/>
      <c r="L162" s="86">
        <f t="shared" si="25"/>
        <v>0</v>
      </c>
    </row>
    <row r="163" spans="2:12" ht="15.75" thickTop="1" thickBot="1" x14ac:dyDescent="0.25">
      <c r="B163" s="91"/>
      <c r="C163" s="92"/>
      <c r="D163" s="93"/>
      <c r="E163" s="94"/>
      <c r="G163" s="86"/>
      <c r="H163" s="86"/>
      <c r="K163" s="86"/>
      <c r="L163" s="86">
        <f t="shared" si="25"/>
        <v>0</v>
      </c>
    </row>
    <row r="164" spans="2:12" ht="15" thickBot="1" x14ac:dyDescent="0.25">
      <c r="B164" s="96" t="s">
        <v>297</v>
      </c>
      <c r="C164" s="92"/>
      <c r="D164" s="93"/>
      <c r="E164" s="94"/>
      <c r="G164" s="86"/>
      <c r="H164" s="86"/>
      <c r="K164" s="86"/>
      <c r="L164" s="86">
        <f t="shared" si="25"/>
        <v>0</v>
      </c>
    </row>
    <row r="165" spans="2:12" x14ac:dyDescent="0.2">
      <c r="B165" s="91" t="s">
        <v>298</v>
      </c>
      <c r="C165" s="92">
        <v>1451.39</v>
      </c>
      <c r="D165" s="93" t="s">
        <v>299</v>
      </c>
      <c r="E165" s="94">
        <v>260</v>
      </c>
      <c r="F165">
        <f>C$165</f>
        <v>1451.39</v>
      </c>
      <c r="G165" s="86">
        <v>12000</v>
      </c>
      <c r="H165" s="86">
        <f t="shared" si="26"/>
        <v>0</v>
      </c>
      <c r="I165">
        <f>F165/C$174</f>
        <v>1.5926927446935663E-2</v>
      </c>
      <c r="J165">
        <f>E165/E$167</f>
        <v>4.5240995301896639E-2</v>
      </c>
      <c r="K165" s="86">
        <f t="shared" si="27"/>
        <v>19055.490000000002</v>
      </c>
      <c r="L165" s="86">
        <f t="shared" si="25"/>
        <v>31055.49</v>
      </c>
    </row>
    <row r="166" spans="2:12" x14ac:dyDescent="0.2">
      <c r="B166" s="91" t="s">
        <v>300</v>
      </c>
      <c r="C166" s="92"/>
      <c r="D166" s="93" t="s">
        <v>300</v>
      </c>
      <c r="E166" s="94">
        <v>5487</v>
      </c>
      <c r="F166">
        <f>C$165</f>
        <v>1451.39</v>
      </c>
      <c r="G166" s="86">
        <v>12000</v>
      </c>
      <c r="H166" s="86">
        <f t="shared" si="26"/>
        <v>3000</v>
      </c>
      <c r="I166">
        <f>F166/C$174</f>
        <v>1.5926927446935663E-2</v>
      </c>
      <c r="J166">
        <f>E166/E$167</f>
        <v>0.95475900469810338</v>
      </c>
      <c r="K166" s="86">
        <f>ROUND(I166*J166*I$2,2)</f>
        <v>402144.06</v>
      </c>
      <c r="L166" s="86">
        <f t="shared" si="25"/>
        <v>417144.06</v>
      </c>
    </row>
    <row r="167" spans="2:12" ht="15" thickBot="1" x14ac:dyDescent="0.25">
      <c r="B167" s="95" t="s">
        <v>155</v>
      </c>
      <c r="C167" s="92"/>
      <c r="D167" s="93" t="s">
        <v>301</v>
      </c>
      <c r="E167" s="94">
        <f>SUM(E165:E166)</f>
        <v>5747</v>
      </c>
      <c r="F167">
        <f>C$165</f>
        <v>1451.39</v>
      </c>
      <c r="G167" s="86"/>
      <c r="H167" s="86"/>
      <c r="I167">
        <f>F167/C$174</f>
        <v>1.5926927446935663E-2</v>
      </c>
      <c r="K167" s="86"/>
      <c r="L167" s="86">
        <f t="shared" si="25"/>
        <v>0</v>
      </c>
    </row>
    <row r="168" spans="2:12" ht="15.75" thickTop="1" thickBot="1" x14ac:dyDescent="0.25">
      <c r="B168" s="91"/>
      <c r="C168" s="92"/>
      <c r="D168" s="93"/>
      <c r="E168" s="94"/>
      <c r="G168" s="86"/>
      <c r="H168" s="86"/>
      <c r="K168" s="86"/>
      <c r="L168" s="86">
        <f t="shared" si="25"/>
        <v>0</v>
      </c>
    </row>
    <row r="169" spans="2:12" ht="15" thickBot="1" x14ac:dyDescent="0.25">
      <c r="B169" s="96" t="s">
        <v>302</v>
      </c>
      <c r="C169" s="92"/>
      <c r="D169" s="93"/>
      <c r="E169" s="94"/>
      <c r="G169" s="86"/>
      <c r="H169" s="86"/>
      <c r="K169" s="86"/>
      <c r="L169" s="86">
        <f t="shared" si="25"/>
        <v>0</v>
      </c>
    </row>
    <row r="170" spans="2:12" x14ac:dyDescent="0.2">
      <c r="B170" s="91" t="s">
        <v>303</v>
      </c>
      <c r="C170" s="92">
        <v>1031.46</v>
      </c>
      <c r="D170" s="93" t="s">
        <v>303</v>
      </c>
      <c r="E170" s="94">
        <v>3532</v>
      </c>
      <c r="F170">
        <f>C$170</f>
        <v>1031.46</v>
      </c>
      <c r="G170" s="86">
        <v>12000</v>
      </c>
      <c r="H170" s="86">
        <f t="shared" si="26"/>
        <v>3000</v>
      </c>
      <c r="I170">
        <f>F170/C$174</f>
        <v>1.1318796866738959E-2</v>
      </c>
      <c r="J170">
        <f>E170/E$172</f>
        <v>0.76252158894645938</v>
      </c>
      <c r="K170" s="86">
        <f t="shared" si="27"/>
        <v>228248.69</v>
      </c>
      <c r="L170" s="86">
        <f t="shared" si="25"/>
        <v>243248.69</v>
      </c>
    </row>
    <row r="171" spans="2:12" x14ac:dyDescent="0.2">
      <c r="B171" s="91" t="s">
        <v>304</v>
      </c>
      <c r="C171" s="92"/>
      <c r="D171" s="93" t="s">
        <v>304</v>
      </c>
      <c r="E171" s="94">
        <v>1100</v>
      </c>
      <c r="F171">
        <f>C$170</f>
        <v>1031.46</v>
      </c>
      <c r="G171" s="86">
        <v>12000</v>
      </c>
      <c r="H171" s="86">
        <f t="shared" si="26"/>
        <v>3000</v>
      </c>
      <c r="I171">
        <f>F171/C$174</f>
        <v>1.1318796866738959E-2</v>
      </c>
      <c r="J171">
        <f>E171/E$172</f>
        <v>0.23747841105354059</v>
      </c>
      <c r="K171" s="86">
        <f t="shared" si="27"/>
        <v>71085.38</v>
      </c>
      <c r="L171" s="86">
        <f t="shared" si="25"/>
        <v>86085.38</v>
      </c>
    </row>
    <row r="172" spans="2:12" ht="15" thickBot="1" x14ac:dyDescent="0.25">
      <c r="B172" s="95" t="s">
        <v>155</v>
      </c>
      <c r="C172" s="92"/>
      <c r="D172" s="93" t="s">
        <v>305</v>
      </c>
      <c r="E172" s="98">
        <f>SUM(E170:E171)</f>
        <v>4632</v>
      </c>
      <c r="F172">
        <f>C$170</f>
        <v>1031.46</v>
      </c>
      <c r="G172" s="86"/>
      <c r="H172" s="86"/>
      <c r="I172">
        <f>F172/C$174</f>
        <v>1.1318796866738959E-2</v>
      </c>
      <c r="L172" s="86">
        <f t="shared" si="25"/>
        <v>0</v>
      </c>
    </row>
    <row r="173" spans="2:12" ht="15.75" thickTop="1" thickBot="1" x14ac:dyDescent="0.25">
      <c r="B173" s="91"/>
      <c r="C173" s="92"/>
      <c r="D173" s="93"/>
      <c r="E173" s="98"/>
      <c r="F173" s="98"/>
      <c r="G173" s="86"/>
      <c r="H173" s="86"/>
      <c r="L173" s="86">
        <f t="shared" si="25"/>
        <v>0</v>
      </c>
    </row>
    <row r="174" spans="2:12" x14ac:dyDescent="0.2">
      <c r="B174" s="99" t="s">
        <v>306</v>
      </c>
      <c r="C174" s="92">
        <f>SUM(C6:C172)</f>
        <v>91128.060000000012</v>
      </c>
      <c r="E174" s="86">
        <f>SUM(E6:E172)</f>
        <v>769920</v>
      </c>
      <c r="F174" s="86"/>
      <c r="G174" s="86">
        <f>SUM(G6:G171)</f>
        <v>1188000</v>
      </c>
      <c r="H174" s="86">
        <f>SUM(H6:H171)</f>
        <v>210000</v>
      </c>
      <c r="K174" s="86">
        <f>SUM(K6:K171)</f>
        <v>26445749.969322547</v>
      </c>
      <c r="L174" s="86">
        <f t="shared" si="25"/>
        <v>27843749.969322547</v>
      </c>
    </row>
    <row r="175" spans="2:12" x14ac:dyDescent="0.2">
      <c r="E175" s="86">
        <f>E174/2</f>
        <v>384960</v>
      </c>
      <c r="L175" s="86">
        <f>SUM(L6:L171)</f>
        <v>27843749.969322547</v>
      </c>
    </row>
    <row r="179" spans="2:13" x14ac:dyDescent="0.2">
      <c r="B179" s="93"/>
    </row>
    <row r="180" spans="2:13" x14ac:dyDescent="0.2">
      <c r="B180" s="93"/>
      <c r="L180">
        <v>0</v>
      </c>
    </row>
    <row r="181" spans="2:13" x14ac:dyDescent="0.2">
      <c r="B181" s="93"/>
      <c r="L181">
        <v>0</v>
      </c>
    </row>
    <row r="182" spans="2:13" x14ac:dyDescent="0.2">
      <c r="B182" s="93"/>
      <c r="L182">
        <v>0</v>
      </c>
    </row>
    <row r="183" spans="2:13" x14ac:dyDescent="0.2">
      <c r="B183" s="93"/>
      <c r="L183">
        <v>0</v>
      </c>
    </row>
    <row r="184" spans="2:13" x14ac:dyDescent="0.2">
      <c r="B184" s="93"/>
      <c r="L184">
        <v>0</v>
      </c>
    </row>
    <row r="185" spans="2:13" x14ac:dyDescent="0.2">
      <c r="B185" s="93"/>
      <c r="L185">
        <v>0</v>
      </c>
    </row>
    <row r="186" spans="2:13" x14ac:dyDescent="0.2">
      <c r="B186" s="93"/>
      <c r="L186">
        <v>0</v>
      </c>
    </row>
    <row r="187" spans="2:13" x14ac:dyDescent="0.2">
      <c r="B187" s="93"/>
      <c r="D187" t="s">
        <v>163</v>
      </c>
      <c r="E187" s="100">
        <v>138</v>
      </c>
      <c r="F187" s="100">
        <v>2477.2399999999998</v>
      </c>
      <c r="G187" s="100">
        <v>6000</v>
      </c>
      <c r="H187" s="100">
        <v>0</v>
      </c>
      <c r="I187" s="100">
        <v>2.7184162594924104E-2</v>
      </c>
      <c r="J187" s="100">
        <v>1.8503620273531779E-2</v>
      </c>
      <c r="K187" s="100">
        <v>8633.84</v>
      </c>
      <c r="L187" s="100">
        <v>14633.84</v>
      </c>
    </row>
    <row r="188" spans="2:13" ht="15.75" x14ac:dyDescent="0.25">
      <c r="B188" s="101"/>
      <c r="D188" t="s">
        <v>163</v>
      </c>
      <c r="E188" s="100">
        <v>19</v>
      </c>
      <c r="F188" s="100">
        <v>3901.05</v>
      </c>
      <c r="G188" s="100">
        <v>6000</v>
      </c>
      <c r="H188" s="100">
        <v>0</v>
      </c>
      <c r="I188" s="100">
        <v>4.2808439025257418E-2</v>
      </c>
      <c r="J188" s="100">
        <v>1.1742892459826947E-3</v>
      </c>
      <c r="K188" s="100">
        <v>862.85</v>
      </c>
      <c r="L188" s="100">
        <v>6862.85</v>
      </c>
    </row>
    <row r="189" spans="2:13" x14ac:dyDescent="0.2">
      <c r="B189" s="93"/>
      <c r="D189" t="s">
        <v>163</v>
      </c>
      <c r="E189" s="100">
        <f>+E187+E188</f>
        <v>157</v>
      </c>
      <c r="F189" s="100">
        <f t="shared" ref="F189:L189" si="31">+F187+F188</f>
        <v>6378.29</v>
      </c>
      <c r="G189" s="100">
        <f t="shared" si="31"/>
        <v>12000</v>
      </c>
      <c r="H189" s="100">
        <f t="shared" si="31"/>
        <v>0</v>
      </c>
      <c r="I189" s="100">
        <f t="shared" si="31"/>
        <v>6.9992601620181519E-2</v>
      </c>
      <c r="J189" s="100">
        <f t="shared" si="31"/>
        <v>1.9677909519514473E-2</v>
      </c>
      <c r="K189" s="100">
        <f t="shared" si="31"/>
        <v>9496.69</v>
      </c>
      <c r="L189" s="100">
        <f t="shared" si="31"/>
        <v>21496.690000000002</v>
      </c>
    </row>
    <row r="190" spans="2:13" x14ac:dyDescent="0.2">
      <c r="B190" s="93"/>
    </row>
    <row r="191" spans="2:13" x14ac:dyDescent="0.2">
      <c r="B191" s="33"/>
      <c r="D191" t="s">
        <v>232</v>
      </c>
      <c r="E191" s="102">
        <v>1909</v>
      </c>
      <c r="F191">
        <v>3225.25</v>
      </c>
      <c r="G191">
        <v>12000</v>
      </c>
      <c r="H191">
        <v>3000</v>
      </c>
      <c r="I191">
        <v>3.5392501497343402E-2</v>
      </c>
      <c r="J191">
        <v>0.20810192747468148</v>
      </c>
      <c r="K191">
        <v>126420.8</v>
      </c>
      <c r="L191">
        <v>141420.79999999999</v>
      </c>
      <c r="M191">
        <f>+L191-K191</f>
        <v>14999.999999999985</v>
      </c>
    </row>
    <row r="192" spans="2:13" x14ac:dyDescent="0.2">
      <c r="B192" s="33"/>
      <c r="D192" t="s">
        <v>226</v>
      </c>
      <c r="E192" s="102">
        <v>185</v>
      </c>
      <c r="F192">
        <v>14389.52</v>
      </c>
      <c r="G192">
        <v>12000</v>
      </c>
      <c r="H192">
        <v>0</v>
      </c>
      <c r="I192">
        <v>0.15790438203117677</v>
      </c>
      <c r="J192">
        <v>2.9634723381960475E-3</v>
      </c>
      <c r="K192">
        <v>8032.05</v>
      </c>
      <c r="L192">
        <v>20032.05</v>
      </c>
      <c r="M192">
        <f t="shared" ref="M192:M255" si="32">+L192-K192</f>
        <v>12000</v>
      </c>
    </row>
    <row r="193" spans="2:13" x14ac:dyDescent="0.2">
      <c r="B193" s="33"/>
      <c r="D193" t="s">
        <v>234</v>
      </c>
      <c r="E193" s="102">
        <v>818</v>
      </c>
      <c r="F193">
        <v>3225.25</v>
      </c>
      <c r="G193">
        <v>12000</v>
      </c>
      <c r="H193">
        <v>3000</v>
      </c>
      <c r="I193">
        <v>3.5392501497343402E-2</v>
      </c>
      <c r="J193">
        <v>9.0166612218229331E-2</v>
      </c>
      <c r="K193">
        <v>54775.73</v>
      </c>
      <c r="L193">
        <v>69775.73000000001</v>
      </c>
      <c r="M193">
        <f t="shared" si="32"/>
        <v>15000.000000000007</v>
      </c>
    </row>
    <row r="194" spans="2:13" x14ac:dyDescent="0.2">
      <c r="B194" s="93"/>
      <c r="D194" t="s">
        <v>174</v>
      </c>
      <c r="E194" s="102">
        <v>437</v>
      </c>
      <c r="F194">
        <v>2497.56</v>
      </c>
      <c r="G194">
        <v>12000</v>
      </c>
      <c r="H194">
        <v>3000</v>
      </c>
      <c r="I194">
        <v>2.7407145504908144E-2</v>
      </c>
      <c r="J194">
        <v>3.2030283176821724E-2</v>
      </c>
      <c r="K194">
        <v>15068</v>
      </c>
      <c r="L194">
        <v>30068</v>
      </c>
      <c r="M194">
        <f t="shared" si="32"/>
        <v>15000</v>
      </c>
    </row>
    <row r="195" spans="2:13" x14ac:dyDescent="0.2">
      <c r="B195" s="33"/>
      <c r="D195" t="s">
        <v>280</v>
      </c>
      <c r="E195" s="102">
        <v>108</v>
      </c>
      <c r="F195">
        <v>8205.8799999999992</v>
      </c>
      <c r="G195">
        <v>12000</v>
      </c>
      <c r="H195">
        <v>0</v>
      </c>
      <c r="I195">
        <v>9.0047785500975197E-2</v>
      </c>
      <c r="J195">
        <v>2.8975207063390101E-3</v>
      </c>
      <c r="K195">
        <v>4478.4799999999996</v>
      </c>
      <c r="L195">
        <v>16478.48</v>
      </c>
      <c r="M195">
        <f t="shared" si="32"/>
        <v>12000</v>
      </c>
    </row>
    <row r="196" spans="2:13" x14ac:dyDescent="0.2">
      <c r="B196" s="33"/>
      <c r="D196" t="s">
        <v>244</v>
      </c>
      <c r="E196" s="102">
        <v>2428</v>
      </c>
      <c r="F196">
        <v>12679.47</v>
      </c>
      <c r="G196">
        <v>12000</v>
      </c>
      <c r="H196">
        <v>3000</v>
      </c>
      <c r="I196">
        <v>0.1391390313806746</v>
      </c>
      <c r="J196">
        <v>3.4506416353515354E-2</v>
      </c>
      <c r="K196">
        <v>82410.009999999995</v>
      </c>
      <c r="L196">
        <v>97410.01</v>
      </c>
      <c r="M196">
        <f t="shared" si="32"/>
        <v>15000</v>
      </c>
    </row>
    <row r="197" spans="2:13" x14ac:dyDescent="0.2">
      <c r="B197" s="93"/>
      <c r="D197" t="s">
        <v>158</v>
      </c>
      <c r="E197" s="102">
        <v>1292</v>
      </c>
      <c r="F197">
        <v>2477.2399999999998</v>
      </c>
      <c r="G197">
        <v>12000</v>
      </c>
      <c r="H197">
        <v>3000</v>
      </c>
      <c r="I197">
        <v>2.7184162594924104E-2</v>
      </c>
      <c r="J197">
        <v>0.1722982032716546</v>
      </c>
      <c r="K197">
        <v>80394.78</v>
      </c>
      <c r="L197">
        <v>95394.78</v>
      </c>
      <c r="M197">
        <f t="shared" si="32"/>
        <v>15000</v>
      </c>
    </row>
    <row r="198" spans="2:13" x14ac:dyDescent="0.2">
      <c r="B198" s="33"/>
      <c r="D198" t="s">
        <v>292</v>
      </c>
      <c r="E198" s="102">
        <v>521</v>
      </c>
      <c r="F198">
        <v>4356.6899999999996</v>
      </c>
      <c r="G198">
        <v>12000</v>
      </c>
      <c r="H198">
        <v>3000</v>
      </c>
      <c r="I198">
        <v>4.7808435733186889E-2</v>
      </c>
      <c r="J198">
        <v>3.1822091165990905E-2</v>
      </c>
      <c r="K198">
        <v>26113.46</v>
      </c>
      <c r="L198">
        <v>41113.46</v>
      </c>
      <c r="M198">
        <f t="shared" si="32"/>
        <v>15000</v>
      </c>
    </row>
    <row r="199" spans="2:13" x14ac:dyDescent="0.2">
      <c r="B199" s="33"/>
      <c r="D199" t="s">
        <v>275</v>
      </c>
      <c r="E199" s="102">
        <v>565</v>
      </c>
      <c r="F199">
        <v>1645.84</v>
      </c>
      <c r="G199">
        <v>12000</v>
      </c>
      <c r="H199">
        <v>3000</v>
      </c>
      <c r="I199">
        <v>1.8060737823234686E-2</v>
      </c>
      <c r="J199">
        <v>0.15016322089227421</v>
      </c>
      <c r="K199">
        <v>46551.13</v>
      </c>
      <c r="L199">
        <v>61551.13</v>
      </c>
      <c r="M199">
        <f t="shared" si="32"/>
        <v>15000</v>
      </c>
    </row>
    <row r="200" spans="2:13" x14ac:dyDescent="0.2">
      <c r="B200" s="33"/>
      <c r="D200" t="s">
        <v>222</v>
      </c>
      <c r="E200" s="103">
        <v>4625</v>
      </c>
      <c r="F200">
        <v>1261.68</v>
      </c>
      <c r="G200">
        <v>12000</v>
      </c>
      <c r="H200">
        <v>3000</v>
      </c>
      <c r="I200">
        <v>1.3845131784875042E-2</v>
      </c>
      <c r="J200">
        <v>0.9457508250825083</v>
      </c>
      <c r="K200">
        <v>224752.73</v>
      </c>
      <c r="L200">
        <v>239752.73</v>
      </c>
      <c r="M200">
        <f t="shared" si="32"/>
        <v>15000</v>
      </c>
    </row>
    <row r="201" spans="2:13" x14ac:dyDescent="0.2">
      <c r="B201" s="93"/>
      <c r="D201" t="s">
        <v>159</v>
      </c>
      <c r="E201" s="102">
        <v>309</v>
      </c>
      <c r="F201">
        <v>2477.2399999999998</v>
      </c>
      <c r="G201">
        <v>12000</v>
      </c>
      <c r="H201">
        <v>0</v>
      </c>
      <c r="I201">
        <v>2.7184162594924104E-2</v>
      </c>
      <c r="J201">
        <v>3.8616251005631534E-2</v>
      </c>
      <c r="K201">
        <v>18018.439999999999</v>
      </c>
      <c r="L201">
        <v>30018.44</v>
      </c>
      <c r="M201">
        <f t="shared" si="32"/>
        <v>12000</v>
      </c>
    </row>
    <row r="202" spans="2:13" x14ac:dyDescent="0.2">
      <c r="B202" s="33"/>
      <c r="D202" t="s">
        <v>227</v>
      </c>
      <c r="E202" s="102">
        <v>303</v>
      </c>
      <c r="F202">
        <v>14389.52</v>
      </c>
      <c r="G202">
        <v>12000</v>
      </c>
      <c r="H202">
        <v>0</v>
      </c>
      <c r="I202">
        <v>0.15790438203117677</v>
      </c>
      <c r="J202">
        <v>4.9282053800939795E-3</v>
      </c>
      <c r="K202">
        <v>13357.16</v>
      </c>
      <c r="L202">
        <v>25357.16</v>
      </c>
      <c r="M202">
        <f t="shared" si="32"/>
        <v>12000</v>
      </c>
    </row>
    <row r="203" spans="2:13" x14ac:dyDescent="0.2">
      <c r="B203" s="93"/>
      <c r="D203" t="s">
        <v>160</v>
      </c>
      <c r="E203" s="102">
        <v>599</v>
      </c>
      <c r="F203">
        <v>2477.2399999999998</v>
      </c>
      <c r="G203">
        <v>12000</v>
      </c>
      <c r="H203">
        <v>3000</v>
      </c>
      <c r="I203">
        <v>2.7184162594924104E-2</v>
      </c>
      <c r="J203">
        <v>7.9511933494234383E-2</v>
      </c>
      <c r="K203">
        <v>37100.47</v>
      </c>
      <c r="L203">
        <v>52100.47</v>
      </c>
      <c r="M203">
        <f t="shared" si="32"/>
        <v>15000</v>
      </c>
    </row>
    <row r="204" spans="2:13" x14ac:dyDescent="0.2">
      <c r="B204" s="33"/>
      <c r="D204" t="s">
        <v>245</v>
      </c>
      <c r="E204" s="103">
        <v>57813</v>
      </c>
      <c r="F204">
        <v>12679.47</v>
      </c>
      <c r="G204">
        <v>12000</v>
      </c>
      <c r="H204">
        <v>3000</v>
      </c>
      <c r="I204">
        <v>0.1391390313806746</v>
      </c>
      <c r="J204">
        <v>0.86252007546816767</v>
      </c>
      <c r="K204">
        <v>2059915.21</v>
      </c>
      <c r="L204">
        <v>2074915.21</v>
      </c>
      <c r="M204">
        <f t="shared" si="32"/>
        <v>15000</v>
      </c>
    </row>
    <row r="205" spans="2:13" x14ac:dyDescent="0.2">
      <c r="B205" s="33"/>
      <c r="D205" t="s">
        <v>228</v>
      </c>
      <c r="E205" s="102">
        <v>61537</v>
      </c>
      <c r="F205">
        <v>14389.52</v>
      </c>
      <c r="G205">
        <v>12000</v>
      </c>
      <c r="H205">
        <v>3000</v>
      </c>
      <c r="I205">
        <v>0.15790438203117677</v>
      </c>
      <c r="J205">
        <v>0.97362345891252022</v>
      </c>
      <c r="K205">
        <v>2638860.11</v>
      </c>
      <c r="L205">
        <v>2653860.11</v>
      </c>
      <c r="M205">
        <f t="shared" si="32"/>
        <v>15000</v>
      </c>
    </row>
    <row r="206" spans="2:13" x14ac:dyDescent="0.2">
      <c r="B206" s="33"/>
      <c r="D206" t="s">
        <v>263</v>
      </c>
      <c r="E206" s="102">
        <v>216</v>
      </c>
      <c r="F206">
        <v>1234.99</v>
      </c>
      <c r="G206">
        <v>12000</v>
      </c>
      <c r="H206">
        <v>0</v>
      </c>
      <c r="I206">
        <v>1.3552247244152897E-2</v>
      </c>
      <c r="J206">
        <v>4.0357890729107178E-2</v>
      </c>
      <c r="K206">
        <v>9387.9500000000007</v>
      </c>
      <c r="L206">
        <v>21387.95</v>
      </c>
      <c r="M206">
        <f t="shared" si="32"/>
        <v>12000</v>
      </c>
    </row>
    <row r="207" spans="2:13" x14ac:dyDescent="0.2">
      <c r="B207" s="33"/>
      <c r="D207" t="s">
        <v>270</v>
      </c>
      <c r="E207" s="102">
        <v>142</v>
      </c>
      <c r="F207">
        <v>4343.34</v>
      </c>
      <c r="G207">
        <v>12000</v>
      </c>
      <c r="H207">
        <v>0</v>
      </c>
      <c r="I207">
        <v>4.7661938594983799E-2</v>
      </c>
      <c r="J207">
        <v>7.3966038128971765E-3</v>
      </c>
      <c r="K207">
        <v>6051.11</v>
      </c>
      <c r="L207">
        <v>18051.11</v>
      </c>
      <c r="M207">
        <f t="shared" si="32"/>
        <v>12000</v>
      </c>
    </row>
    <row r="208" spans="2:13" x14ac:dyDescent="0.2">
      <c r="B208" s="33"/>
      <c r="D208" t="s">
        <v>258</v>
      </c>
      <c r="E208" s="102">
        <v>9689</v>
      </c>
      <c r="F208">
        <v>3901.05</v>
      </c>
      <c r="G208">
        <v>12000</v>
      </c>
      <c r="H208">
        <v>3000</v>
      </c>
      <c r="I208">
        <v>4.2808439025257418E-2</v>
      </c>
      <c r="J208">
        <v>0.58838071693448701</v>
      </c>
      <c r="K208">
        <v>432333.59</v>
      </c>
      <c r="L208">
        <v>447333.59</v>
      </c>
      <c r="M208">
        <f t="shared" si="32"/>
        <v>15000</v>
      </c>
    </row>
    <row r="209" spans="2:13" x14ac:dyDescent="0.2">
      <c r="B209" s="33"/>
      <c r="D209" t="s">
        <v>235</v>
      </c>
      <c r="E209" s="102">
        <v>528</v>
      </c>
      <c r="F209">
        <v>3225.25</v>
      </c>
      <c r="G209">
        <v>12000</v>
      </c>
      <c r="H209">
        <v>3000</v>
      </c>
      <c r="I209">
        <v>3.5392501497343402E-2</v>
      </c>
      <c r="J209">
        <v>5.825982794293804E-2</v>
      </c>
      <c r="K209">
        <v>35392.53</v>
      </c>
      <c r="L209">
        <v>50392.53</v>
      </c>
      <c r="M209">
        <f t="shared" si="32"/>
        <v>15000</v>
      </c>
    </row>
    <row r="210" spans="2:13" x14ac:dyDescent="0.2">
      <c r="B210" s="93"/>
      <c r="D210" t="s">
        <v>161</v>
      </c>
      <c r="E210" s="103">
        <v>694</v>
      </c>
      <c r="F210">
        <v>2477.2399999999998</v>
      </c>
      <c r="G210">
        <v>12000</v>
      </c>
      <c r="H210">
        <v>3000</v>
      </c>
      <c r="I210">
        <v>2.7184162594924104E-2</v>
      </c>
      <c r="J210">
        <v>8.7825154196835606E-2</v>
      </c>
      <c r="K210">
        <v>40979.440000000002</v>
      </c>
      <c r="L210">
        <v>55979.44</v>
      </c>
      <c r="M210">
        <f t="shared" si="32"/>
        <v>15000</v>
      </c>
    </row>
    <row r="211" spans="2:13" x14ac:dyDescent="0.2">
      <c r="B211" s="33"/>
      <c r="D211" t="s">
        <v>271</v>
      </c>
      <c r="E211" s="103">
        <v>777</v>
      </c>
      <c r="F211">
        <v>4343.34</v>
      </c>
      <c r="G211">
        <v>12000</v>
      </c>
      <c r="H211">
        <v>3000</v>
      </c>
      <c r="I211">
        <v>4.7661938594983799E-2</v>
      </c>
      <c r="J211">
        <v>3.9431190749036359E-2</v>
      </c>
      <c r="K211">
        <v>32258.39</v>
      </c>
      <c r="L211">
        <v>47258.39</v>
      </c>
      <c r="M211">
        <f t="shared" si="32"/>
        <v>15000</v>
      </c>
    </row>
    <row r="212" spans="2:13" x14ac:dyDescent="0.2">
      <c r="B212" s="93"/>
      <c r="D212" t="s">
        <v>162</v>
      </c>
      <c r="E212" s="102">
        <v>182</v>
      </c>
      <c r="F212">
        <v>2477.2399999999998</v>
      </c>
      <c r="G212">
        <v>12000</v>
      </c>
      <c r="H212">
        <v>0</v>
      </c>
      <c r="I212">
        <v>2.7184162594924104E-2</v>
      </c>
      <c r="J212">
        <v>2.3866988468758382E-2</v>
      </c>
      <c r="K212">
        <v>11136.4</v>
      </c>
      <c r="L212">
        <v>23136.400000000001</v>
      </c>
      <c r="M212">
        <f t="shared" si="32"/>
        <v>12000.000000000002</v>
      </c>
    </row>
    <row r="213" spans="2:13" x14ac:dyDescent="0.2">
      <c r="B213" s="33"/>
      <c r="D213" t="s">
        <v>236</v>
      </c>
      <c r="E213" s="102">
        <v>727</v>
      </c>
      <c r="F213">
        <v>3225.25</v>
      </c>
      <c r="G213">
        <v>12000</v>
      </c>
      <c r="H213">
        <v>3000</v>
      </c>
      <c r="I213">
        <v>3.5392501497343402E-2</v>
      </c>
      <c r="J213">
        <v>8.0256996624196886E-2</v>
      </c>
      <c r="K213">
        <v>48755.69</v>
      </c>
      <c r="L213">
        <v>63755.69</v>
      </c>
      <c r="M213">
        <f t="shared" si="32"/>
        <v>15000</v>
      </c>
    </row>
    <row r="214" spans="2:13" x14ac:dyDescent="0.2">
      <c r="B214" s="93"/>
      <c r="D214" t="s">
        <v>175</v>
      </c>
      <c r="E214" s="102">
        <v>96</v>
      </c>
      <c r="F214">
        <v>2497.56</v>
      </c>
      <c r="G214">
        <v>12000</v>
      </c>
      <c r="H214">
        <v>0</v>
      </c>
      <c r="I214">
        <v>2.7407145504908144E-2</v>
      </c>
      <c r="J214">
        <v>7.0612215185266074E-3</v>
      </c>
      <c r="K214">
        <v>3321.81</v>
      </c>
      <c r="L214">
        <v>15321.81</v>
      </c>
      <c r="M214">
        <f t="shared" si="32"/>
        <v>12000</v>
      </c>
    </row>
    <row r="215" spans="2:13" x14ac:dyDescent="0.2">
      <c r="B215" s="93"/>
      <c r="D215" t="s">
        <v>186</v>
      </c>
      <c r="E215" s="102">
        <v>6280</v>
      </c>
      <c r="F215">
        <v>2397.64</v>
      </c>
      <c r="G215">
        <v>12000</v>
      </c>
      <c r="H215">
        <v>3000</v>
      </c>
      <c r="I215">
        <v>2.6310666549907893E-2</v>
      </c>
      <c r="J215">
        <v>0.66958424507658643</v>
      </c>
      <c r="K215">
        <v>302390.56</v>
      </c>
      <c r="L215">
        <v>317390.56</v>
      </c>
      <c r="M215">
        <f t="shared" si="32"/>
        <v>15000</v>
      </c>
    </row>
    <row r="216" spans="2:13" x14ac:dyDescent="0.2">
      <c r="B216" s="93"/>
      <c r="D216" t="s">
        <v>199</v>
      </c>
      <c r="E216" s="102">
        <v>1002</v>
      </c>
      <c r="F216">
        <v>6655.81</v>
      </c>
      <c r="G216">
        <v>12000</v>
      </c>
      <c r="H216">
        <v>3000</v>
      </c>
      <c r="I216">
        <v>7.3037986323861159E-2</v>
      </c>
      <c r="J216">
        <v>4.7572387438146096E-2</v>
      </c>
      <c r="K216">
        <v>59639.62</v>
      </c>
      <c r="L216">
        <v>74639.62</v>
      </c>
      <c r="M216">
        <f t="shared" si="32"/>
        <v>14999.999999999993</v>
      </c>
    </row>
    <row r="217" spans="2:13" x14ac:dyDescent="0.2">
      <c r="B217" s="33"/>
      <c r="D217" t="s">
        <v>216</v>
      </c>
      <c r="E217" s="102">
        <v>253</v>
      </c>
      <c r="F217">
        <v>615.45000000000005</v>
      </c>
      <c r="G217">
        <v>12000</v>
      </c>
      <c r="H217">
        <v>0</v>
      </c>
      <c r="I217">
        <v>6.7536826746887836E-3</v>
      </c>
      <c r="J217">
        <v>7.5707898658718326E-2</v>
      </c>
      <c r="K217">
        <v>8776.33</v>
      </c>
      <c r="L217">
        <v>20776.330000000002</v>
      </c>
      <c r="M217">
        <f t="shared" si="32"/>
        <v>12000.000000000002</v>
      </c>
    </row>
    <row r="218" spans="2:13" x14ac:dyDescent="0.2">
      <c r="B218" s="33"/>
      <c r="D218" t="s">
        <v>246</v>
      </c>
      <c r="E218" s="102">
        <v>197</v>
      </c>
      <c r="F218">
        <v>12679.47</v>
      </c>
      <c r="G218">
        <v>12000</v>
      </c>
      <c r="H218">
        <v>0</v>
      </c>
      <c r="I218">
        <v>0.1391390313806746</v>
      </c>
      <c r="J218">
        <v>3.0405563438479408E-3</v>
      </c>
      <c r="K218">
        <v>7261.61</v>
      </c>
      <c r="L218">
        <v>19261.61</v>
      </c>
      <c r="M218">
        <f t="shared" si="32"/>
        <v>12000</v>
      </c>
    </row>
    <row r="219" spans="2:13" x14ac:dyDescent="0.2">
      <c r="B219" s="93"/>
      <c r="D219" t="s">
        <v>176</v>
      </c>
      <c r="E219" s="103">
        <v>194</v>
      </c>
      <c r="F219">
        <v>2497.56</v>
      </c>
      <c r="G219">
        <v>12000</v>
      </c>
      <c r="H219">
        <v>0</v>
      </c>
      <c r="I219">
        <v>2.7407145504908144E-2</v>
      </c>
      <c r="J219">
        <v>1.3904054742665792E-2</v>
      </c>
      <c r="K219" s="104">
        <v>6540.88</v>
      </c>
      <c r="L219" s="104">
        <v>18540.88</v>
      </c>
      <c r="M219">
        <f t="shared" si="32"/>
        <v>12000</v>
      </c>
    </row>
    <row r="220" spans="2:13" x14ac:dyDescent="0.2">
      <c r="B220" s="93"/>
      <c r="D220" t="s">
        <v>177</v>
      </c>
      <c r="E220" s="102">
        <v>443</v>
      </c>
      <c r="F220">
        <v>2497.56</v>
      </c>
      <c r="G220">
        <v>12000</v>
      </c>
      <c r="H220">
        <v>3000</v>
      </c>
      <c r="I220">
        <v>2.7407145504908144E-2</v>
      </c>
      <c r="J220">
        <v>3.2758244158113126E-2</v>
      </c>
      <c r="K220">
        <v>15410.46</v>
      </c>
      <c r="L220">
        <v>30410.46</v>
      </c>
      <c r="M220">
        <f t="shared" si="32"/>
        <v>15000</v>
      </c>
    </row>
    <row r="221" spans="2:13" x14ac:dyDescent="0.2">
      <c r="B221" s="33"/>
      <c r="D221" t="s">
        <v>293</v>
      </c>
      <c r="E221" s="103">
        <v>12262</v>
      </c>
      <c r="F221">
        <v>4356.6899999999996</v>
      </c>
      <c r="G221">
        <v>12000</v>
      </c>
      <c r="H221">
        <v>3000</v>
      </c>
      <c r="I221">
        <v>4.7808435733186889E-2</v>
      </c>
      <c r="J221">
        <v>0.75924560756849735</v>
      </c>
      <c r="K221">
        <v>623042.93999999994</v>
      </c>
      <c r="L221">
        <v>638042.93999999994</v>
      </c>
      <c r="M221">
        <f t="shared" si="32"/>
        <v>15000</v>
      </c>
    </row>
    <row r="222" spans="2:13" x14ac:dyDescent="0.2">
      <c r="B222" s="33"/>
      <c r="D222" t="s">
        <v>247</v>
      </c>
      <c r="E222" s="103">
        <v>2827</v>
      </c>
      <c r="F222">
        <v>12679.47</v>
      </c>
      <c r="G222">
        <v>12000</v>
      </c>
      <c r="H222">
        <v>3000</v>
      </c>
      <c r="I222">
        <v>0.1391390313806746</v>
      </c>
      <c r="J222">
        <v>3.9667565839739294E-2</v>
      </c>
      <c r="K222">
        <v>94736.14</v>
      </c>
      <c r="L222">
        <v>109736.14</v>
      </c>
      <c r="M222">
        <f t="shared" si="32"/>
        <v>15000</v>
      </c>
    </row>
    <row r="223" spans="2:13" x14ac:dyDescent="0.2">
      <c r="B223" s="93"/>
      <c r="D223" t="s">
        <v>207</v>
      </c>
      <c r="E223" s="102">
        <v>233</v>
      </c>
      <c r="F223">
        <v>1691.91</v>
      </c>
      <c r="G223">
        <v>12000</v>
      </c>
      <c r="H223">
        <v>0</v>
      </c>
      <c r="I223">
        <v>1.8566290119640425E-2</v>
      </c>
      <c r="J223">
        <v>2.9494742241600411E-2</v>
      </c>
      <c r="K223">
        <v>9399.42</v>
      </c>
      <c r="L223">
        <v>21399.42</v>
      </c>
      <c r="M223">
        <f t="shared" si="32"/>
        <v>11999.999999999998</v>
      </c>
    </row>
    <row r="224" spans="2:13" x14ac:dyDescent="0.2">
      <c r="B224" s="93"/>
      <c r="D224" t="s">
        <v>163</v>
      </c>
      <c r="E224" s="102">
        <v>19</v>
      </c>
      <c r="F224">
        <v>6378.29</v>
      </c>
      <c r="G224">
        <v>12000</v>
      </c>
      <c r="H224">
        <v>0</v>
      </c>
      <c r="I224">
        <v>6.9992601620181519E-2</v>
      </c>
      <c r="J224">
        <v>1.9677909519514473E-2</v>
      </c>
      <c r="K224">
        <v>9496.69</v>
      </c>
      <c r="L224">
        <v>21496.690000000002</v>
      </c>
      <c r="M224">
        <f t="shared" si="32"/>
        <v>12000.000000000002</v>
      </c>
    </row>
    <row r="225" spans="2:13" x14ac:dyDescent="0.2">
      <c r="B225" s="93"/>
      <c r="D225" t="s">
        <v>170</v>
      </c>
      <c r="E225" s="103">
        <v>31378</v>
      </c>
      <c r="F225">
        <v>8713.83</v>
      </c>
      <c r="G225">
        <v>12000</v>
      </c>
      <c r="H225">
        <v>3000</v>
      </c>
      <c r="I225">
        <v>9.5621809572155922E-2</v>
      </c>
      <c r="J225">
        <v>0.94150967825467724</v>
      </c>
      <c r="K225">
        <v>1545300.35</v>
      </c>
      <c r="L225">
        <v>1560300.35</v>
      </c>
      <c r="M225">
        <f t="shared" si="32"/>
        <v>15000</v>
      </c>
    </row>
    <row r="226" spans="2:13" x14ac:dyDescent="0.2">
      <c r="B226" s="33"/>
      <c r="D226" t="s">
        <v>264</v>
      </c>
      <c r="E226" s="102">
        <v>205</v>
      </c>
      <c r="F226">
        <v>1234.99</v>
      </c>
      <c r="G226">
        <v>12000</v>
      </c>
      <c r="H226">
        <v>0</v>
      </c>
      <c r="I226">
        <v>1.3552247244152897E-2</v>
      </c>
      <c r="J226">
        <v>3.902531886541024E-2</v>
      </c>
      <c r="K226">
        <v>9077.9699999999993</v>
      </c>
      <c r="L226">
        <v>21077.97</v>
      </c>
      <c r="M226">
        <f t="shared" si="32"/>
        <v>12000.000000000002</v>
      </c>
    </row>
    <row r="227" spans="2:13" x14ac:dyDescent="0.2">
      <c r="B227" s="93"/>
      <c r="D227" t="s">
        <v>187</v>
      </c>
      <c r="E227" s="102">
        <v>2583</v>
      </c>
      <c r="F227">
        <v>2397.64</v>
      </c>
      <c r="G227">
        <v>12000</v>
      </c>
      <c r="H227">
        <v>3000</v>
      </c>
      <c r="I227">
        <v>2.6310666549907893E-2</v>
      </c>
      <c r="J227">
        <v>0.28183807439824943</v>
      </c>
      <c r="K227">
        <v>127280.73</v>
      </c>
      <c r="L227">
        <v>142280.72999999998</v>
      </c>
      <c r="M227">
        <f t="shared" si="32"/>
        <v>14999.999999999985</v>
      </c>
    </row>
    <row r="228" spans="2:13" x14ac:dyDescent="0.2">
      <c r="B228" s="33"/>
      <c r="D228" t="s">
        <v>281</v>
      </c>
      <c r="E228" s="102">
        <v>142</v>
      </c>
      <c r="F228">
        <v>8205.8799999999992</v>
      </c>
      <c r="G228">
        <v>12000</v>
      </c>
      <c r="H228">
        <v>0</v>
      </c>
      <c r="I228">
        <v>9.0047785500975197E-2</v>
      </c>
      <c r="J228">
        <v>3.7995790394445509E-3</v>
      </c>
      <c r="K228">
        <v>5872.73</v>
      </c>
      <c r="L228">
        <v>17872.73</v>
      </c>
      <c r="M228">
        <f t="shared" si="32"/>
        <v>12000</v>
      </c>
    </row>
    <row r="229" spans="2:13" x14ac:dyDescent="0.2">
      <c r="B229" s="33"/>
      <c r="D229" t="s">
        <v>282</v>
      </c>
      <c r="E229" s="102">
        <v>12801</v>
      </c>
      <c r="F229">
        <v>8205.8799999999992</v>
      </c>
      <c r="G229">
        <v>12000</v>
      </c>
      <c r="H229">
        <v>3000</v>
      </c>
      <c r="I229">
        <v>9.0047785500975197E-2</v>
      </c>
      <c r="J229">
        <v>0.34209878905502555</v>
      </c>
      <c r="K229">
        <v>528756.51</v>
      </c>
      <c r="L229">
        <v>543756.51</v>
      </c>
      <c r="M229">
        <f t="shared" si="32"/>
        <v>15000</v>
      </c>
    </row>
    <row r="230" spans="2:13" x14ac:dyDescent="0.2">
      <c r="B230" s="93"/>
      <c r="D230" t="s">
        <v>165</v>
      </c>
      <c r="E230" s="102">
        <v>1853</v>
      </c>
      <c r="F230">
        <v>2477.2399999999998</v>
      </c>
      <c r="G230">
        <v>12000</v>
      </c>
      <c r="H230">
        <v>3000</v>
      </c>
      <c r="I230">
        <v>2.7184162594924104E-2</v>
      </c>
      <c r="J230">
        <v>0.24765352641458835</v>
      </c>
      <c r="K230">
        <v>115555.77</v>
      </c>
      <c r="L230">
        <v>130555.77</v>
      </c>
      <c r="M230">
        <f t="shared" si="32"/>
        <v>15000</v>
      </c>
    </row>
    <row r="231" spans="2:13" x14ac:dyDescent="0.2">
      <c r="B231" s="33"/>
      <c r="D231" t="s">
        <v>265</v>
      </c>
      <c r="E231" s="102">
        <v>1171</v>
      </c>
      <c r="F231">
        <v>1234.99</v>
      </c>
      <c r="G231">
        <v>12000</v>
      </c>
      <c r="H231">
        <v>3000</v>
      </c>
      <c r="I231">
        <v>1.3552247244152897E-2</v>
      </c>
      <c r="J231">
        <v>0.21835141823719778</v>
      </c>
      <c r="K231">
        <v>50792.37</v>
      </c>
      <c r="L231">
        <v>65792.37</v>
      </c>
      <c r="M231">
        <f t="shared" si="32"/>
        <v>14999.999999999993</v>
      </c>
    </row>
    <row r="232" spans="2:13" x14ac:dyDescent="0.2">
      <c r="B232" s="93"/>
      <c r="D232" t="s">
        <v>178</v>
      </c>
      <c r="E232" s="102">
        <v>827</v>
      </c>
      <c r="F232">
        <v>2497.56</v>
      </c>
      <c r="G232">
        <v>12000</v>
      </c>
      <c r="H232">
        <v>3000</v>
      </c>
      <c r="I232">
        <v>2.7407145504908144E-2</v>
      </c>
      <c r="J232">
        <v>6.1221518526606976E-2</v>
      </c>
      <c r="K232">
        <v>28800.44</v>
      </c>
      <c r="L232">
        <v>43800.44</v>
      </c>
      <c r="M232">
        <f t="shared" si="32"/>
        <v>15000.000000000004</v>
      </c>
    </row>
    <row r="233" spans="2:13" x14ac:dyDescent="0.2">
      <c r="B233" s="33"/>
      <c r="D233" t="s">
        <v>266</v>
      </c>
      <c r="E233" s="102">
        <v>63</v>
      </c>
      <c r="F233">
        <v>1234.99</v>
      </c>
      <c r="G233">
        <v>12000</v>
      </c>
      <c r="H233">
        <v>0</v>
      </c>
      <c r="I233">
        <v>1.3552247244152897E-2</v>
      </c>
      <c r="J233">
        <v>1.1802779364172854E-2</v>
      </c>
      <c r="K233">
        <v>2745.53</v>
      </c>
      <c r="L233">
        <v>14745.53</v>
      </c>
      <c r="M233">
        <f t="shared" si="32"/>
        <v>12000</v>
      </c>
    </row>
    <row r="234" spans="2:13" x14ac:dyDescent="0.2">
      <c r="B234" s="93"/>
      <c r="D234" t="s">
        <v>200</v>
      </c>
      <c r="E234" s="102">
        <v>468</v>
      </c>
      <c r="F234">
        <v>6655.81</v>
      </c>
      <c r="G234">
        <v>12000</v>
      </c>
      <c r="H234">
        <v>3000</v>
      </c>
      <c r="I234">
        <v>7.3037986323861159E-2</v>
      </c>
      <c r="J234">
        <v>2.2438880995541619E-2</v>
      </c>
      <c r="K234">
        <v>28130.74</v>
      </c>
      <c r="L234">
        <v>43130.740000000005</v>
      </c>
      <c r="M234">
        <f t="shared" si="32"/>
        <v>15000.000000000004</v>
      </c>
    </row>
    <row r="235" spans="2:13" x14ac:dyDescent="0.2">
      <c r="B235" s="93"/>
      <c r="D235" t="s">
        <v>193</v>
      </c>
      <c r="E235" s="102">
        <v>391</v>
      </c>
      <c r="F235">
        <v>1112.26</v>
      </c>
      <c r="G235">
        <v>12000</v>
      </c>
      <c r="H235">
        <v>3000</v>
      </c>
      <c r="I235">
        <v>1.2205461193840842E-2</v>
      </c>
      <c r="J235">
        <v>0.125</v>
      </c>
      <c r="K235">
        <v>26187.58</v>
      </c>
      <c r="L235">
        <v>41187.58</v>
      </c>
      <c r="M235">
        <f t="shared" si="32"/>
        <v>15000</v>
      </c>
    </row>
    <row r="236" spans="2:13" x14ac:dyDescent="0.2">
      <c r="B236" s="33"/>
      <c r="D236" t="s">
        <v>289</v>
      </c>
      <c r="E236" s="103">
        <v>9838</v>
      </c>
      <c r="F236">
        <v>2589.62</v>
      </c>
      <c r="G236">
        <v>12000</v>
      </c>
      <c r="H236">
        <v>3000</v>
      </c>
      <c r="I236">
        <v>2.8417372212247244E-2</v>
      </c>
      <c r="J236">
        <v>1</v>
      </c>
      <c r="K236">
        <v>487769.99</v>
      </c>
      <c r="L236">
        <v>502769.99</v>
      </c>
      <c r="M236">
        <f t="shared" si="32"/>
        <v>15000</v>
      </c>
    </row>
    <row r="237" spans="2:13" x14ac:dyDescent="0.2">
      <c r="B237" s="33"/>
      <c r="D237" t="s">
        <v>223</v>
      </c>
      <c r="E237" s="102">
        <v>261</v>
      </c>
      <c r="F237">
        <v>1261.68</v>
      </c>
      <c r="G237">
        <v>12000</v>
      </c>
      <c r="H237">
        <v>0</v>
      </c>
      <c r="I237">
        <v>1.3845131784875042E-2</v>
      </c>
      <c r="J237">
        <v>5.4249174917491746E-2</v>
      </c>
      <c r="K237">
        <v>12892.03</v>
      </c>
      <c r="L237">
        <v>24892.03</v>
      </c>
      <c r="M237">
        <f t="shared" si="32"/>
        <v>11999.999999999998</v>
      </c>
    </row>
    <row r="238" spans="2:13" x14ac:dyDescent="0.2">
      <c r="B238" s="33"/>
      <c r="D238" t="s">
        <v>237</v>
      </c>
      <c r="E238" s="102">
        <v>2636</v>
      </c>
      <c r="F238">
        <v>3225.25</v>
      </c>
      <c r="G238">
        <v>12000</v>
      </c>
      <c r="H238">
        <v>3000</v>
      </c>
      <c r="I238">
        <v>3.5392501497343402E-2</v>
      </c>
      <c r="J238">
        <v>0.28923009909615593</v>
      </c>
      <c r="K238">
        <v>175705.72</v>
      </c>
      <c r="L238">
        <v>190705.72</v>
      </c>
      <c r="M238">
        <f t="shared" si="32"/>
        <v>15000</v>
      </c>
    </row>
    <row r="239" spans="2:13" x14ac:dyDescent="0.2">
      <c r="B239" s="33"/>
      <c r="D239" t="s">
        <v>217</v>
      </c>
      <c r="E239" s="102">
        <v>93</v>
      </c>
      <c r="F239">
        <v>615.45000000000005</v>
      </c>
      <c r="G239">
        <v>12000</v>
      </c>
      <c r="H239">
        <v>0</v>
      </c>
      <c r="I239">
        <v>6.7536826746887836E-3</v>
      </c>
      <c r="J239">
        <v>2.7421758569299553E-2</v>
      </c>
      <c r="K239">
        <v>3178.83</v>
      </c>
      <c r="L239">
        <v>15178.83</v>
      </c>
      <c r="M239">
        <f t="shared" si="32"/>
        <v>12000</v>
      </c>
    </row>
    <row r="240" spans="2:13" x14ac:dyDescent="0.2">
      <c r="B240" s="33"/>
      <c r="D240" t="s">
        <v>238</v>
      </c>
      <c r="E240" s="102">
        <v>540</v>
      </c>
      <c r="F240">
        <v>3225.25</v>
      </c>
      <c r="G240">
        <v>12000</v>
      </c>
      <c r="H240">
        <v>3000</v>
      </c>
      <c r="I240">
        <v>3.5392501497343402E-2</v>
      </c>
      <c r="J240">
        <v>6.0002177937493191E-2</v>
      </c>
      <c r="K240">
        <v>36451</v>
      </c>
      <c r="L240">
        <v>51451</v>
      </c>
      <c r="M240">
        <f t="shared" si="32"/>
        <v>15000</v>
      </c>
    </row>
    <row r="241" spans="1:13" ht="15.75" x14ac:dyDescent="0.25">
      <c r="B241" s="101"/>
      <c r="D241" t="s">
        <v>208</v>
      </c>
      <c r="E241" s="102">
        <v>456</v>
      </c>
      <c r="F241">
        <v>1691.91</v>
      </c>
      <c r="G241">
        <v>12000</v>
      </c>
      <c r="H241">
        <v>3000</v>
      </c>
      <c r="I241">
        <v>1.8566290119640425E-2</v>
      </c>
      <c r="J241">
        <v>5.7450628366247758E-2</v>
      </c>
      <c r="K241">
        <v>18308.43</v>
      </c>
      <c r="L241">
        <v>33308.43</v>
      </c>
      <c r="M241">
        <f t="shared" si="32"/>
        <v>15000</v>
      </c>
    </row>
    <row r="242" spans="1:13" x14ac:dyDescent="0.2">
      <c r="B242" s="93"/>
      <c r="D242" t="s">
        <v>201</v>
      </c>
      <c r="E242" s="102">
        <v>7677</v>
      </c>
      <c r="F242">
        <v>6655.81</v>
      </c>
      <c r="G242">
        <v>12000</v>
      </c>
      <c r="H242">
        <v>3000</v>
      </c>
      <c r="I242">
        <v>7.3037986323861159E-2</v>
      </c>
      <c r="J242">
        <v>0.36681201313017492</v>
      </c>
      <c r="K242">
        <v>459857.74</v>
      </c>
      <c r="L242">
        <v>474857.74</v>
      </c>
      <c r="M242">
        <f t="shared" si="32"/>
        <v>15000</v>
      </c>
    </row>
    <row r="243" spans="1:13" x14ac:dyDescent="0.2">
      <c r="B243" s="93"/>
      <c r="D243" t="s">
        <v>153</v>
      </c>
      <c r="E243" s="102">
        <v>31681</v>
      </c>
      <c r="F243">
        <v>3732.49</v>
      </c>
      <c r="G243">
        <v>12000</v>
      </c>
      <c r="H243">
        <v>3000</v>
      </c>
      <c r="I243">
        <v>4.0958734334956753E-2</v>
      </c>
      <c r="J243">
        <v>0.99211229516113453</v>
      </c>
      <c r="K243">
        <v>697490.85349128244</v>
      </c>
      <c r="L243">
        <v>712490.85349128244</v>
      </c>
      <c r="M243">
        <f t="shared" si="32"/>
        <v>15000</v>
      </c>
    </row>
    <row r="244" spans="1:13" x14ac:dyDescent="0.2">
      <c r="B244" s="33"/>
      <c r="D244" t="s">
        <v>209</v>
      </c>
      <c r="E244" s="102">
        <v>476</v>
      </c>
      <c r="F244">
        <v>1691.91</v>
      </c>
      <c r="G244">
        <v>12000</v>
      </c>
      <c r="H244">
        <v>3000</v>
      </c>
      <c r="I244">
        <v>1.8566290119640425E-2</v>
      </c>
      <c r="J244">
        <v>6.001538856116953E-2</v>
      </c>
      <c r="K244">
        <v>19125.77</v>
      </c>
      <c r="L244">
        <v>34125.770000000004</v>
      </c>
      <c r="M244">
        <f t="shared" si="32"/>
        <v>15000.000000000004</v>
      </c>
    </row>
    <row r="245" spans="1:13" x14ac:dyDescent="0.2">
      <c r="B245" s="93"/>
      <c r="D245" t="s">
        <v>188</v>
      </c>
      <c r="E245" s="102">
        <v>4</v>
      </c>
      <c r="F245">
        <v>2397.64</v>
      </c>
      <c r="G245">
        <v>12000</v>
      </c>
      <c r="H245">
        <v>0</v>
      </c>
      <c r="I245">
        <v>2.6310666549907893E-2</v>
      </c>
      <c r="J245">
        <v>4.3763676148796501E-4</v>
      </c>
      <c r="K245">
        <v>197.64</v>
      </c>
      <c r="L245">
        <v>12197.64</v>
      </c>
      <c r="M245">
        <f t="shared" si="32"/>
        <v>12000</v>
      </c>
    </row>
    <row r="246" spans="1:13" x14ac:dyDescent="0.2">
      <c r="B246" s="93"/>
      <c r="D246" t="s">
        <v>166</v>
      </c>
      <c r="E246" s="102">
        <v>2381</v>
      </c>
      <c r="F246">
        <v>2477.2399999999998</v>
      </c>
      <c r="G246">
        <v>12000</v>
      </c>
      <c r="H246">
        <v>3000</v>
      </c>
      <c r="I246">
        <v>2.7184162594924104E-2</v>
      </c>
      <c r="J246">
        <v>0.31643872351836955</v>
      </c>
      <c r="K246">
        <v>147651.12</v>
      </c>
      <c r="L246">
        <v>162651.12</v>
      </c>
      <c r="M246">
        <f t="shared" si="32"/>
        <v>15000</v>
      </c>
    </row>
    <row r="247" spans="1:13" x14ac:dyDescent="0.2">
      <c r="B247" s="33"/>
      <c r="D247" t="s">
        <v>253</v>
      </c>
      <c r="E247" s="102">
        <v>1557</v>
      </c>
      <c r="F247">
        <v>917.69</v>
      </c>
      <c r="G247">
        <v>12000</v>
      </c>
      <c r="H247">
        <v>3000</v>
      </c>
      <c r="I247">
        <v>1.0070333989333251E-2</v>
      </c>
      <c r="J247">
        <v>0.93440667859272508</v>
      </c>
      <c r="K247">
        <v>161514.29</v>
      </c>
      <c r="L247">
        <v>176514.29</v>
      </c>
      <c r="M247">
        <f t="shared" si="32"/>
        <v>15000</v>
      </c>
    </row>
    <row r="248" spans="1:13" x14ac:dyDescent="0.2">
      <c r="B248" s="33"/>
      <c r="D248" t="s">
        <v>294</v>
      </c>
      <c r="E248" s="102">
        <v>2094</v>
      </c>
      <c r="F248">
        <v>4356.6899999999996</v>
      </c>
      <c r="G248">
        <v>12000</v>
      </c>
      <c r="H248">
        <v>3000</v>
      </c>
      <c r="I248">
        <v>4.7808435733186889E-2</v>
      </c>
      <c r="J248">
        <v>0.12992996682639144</v>
      </c>
      <c r="K248">
        <v>106621.56</v>
      </c>
      <c r="L248">
        <v>121621.56</v>
      </c>
      <c r="M248">
        <f t="shared" si="32"/>
        <v>15000</v>
      </c>
    </row>
    <row r="249" spans="1:13" x14ac:dyDescent="0.2">
      <c r="B249" s="93"/>
      <c r="D249" t="s">
        <v>167</v>
      </c>
      <c r="E249" s="102">
        <v>115</v>
      </c>
      <c r="F249">
        <v>2477.2399999999998</v>
      </c>
      <c r="G249">
        <v>12000</v>
      </c>
      <c r="H249">
        <v>0</v>
      </c>
      <c r="I249">
        <v>2.7184162594924104E-2</v>
      </c>
      <c r="J249">
        <v>1.5285599356395816E-2</v>
      </c>
      <c r="K249">
        <v>7132.3</v>
      </c>
      <c r="L249">
        <v>19132.3</v>
      </c>
      <c r="M249">
        <f t="shared" si="32"/>
        <v>12000</v>
      </c>
    </row>
    <row r="250" spans="1:13" x14ac:dyDescent="0.2">
      <c r="A250" s="4"/>
      <c r="B250" s="33"/>
      <c r="D250" t="s">
        <v>254</v>
      </c>
      <c r="E250" s="102">
        <v>94</v>
      </c>
      <c r="F250">
        <v>917.69</v>
      </c>
      <c r="G250">
        <v>12000</v>
      </c>
      <c r="H250">
        <v>0</v>
      </c>
      <c r="I250">
        <v>1.0070333989333251E-2</v>
      </c>
      <c r="J250">
        <v>5.6648777579010136E-2</v>
      </c>
      <c r="K250">
        <v>9791.8700000000008</v>
      </c>
      <c r="L250">
        <v>21791.870000000003</v>
      </c>
      <c r="M250">
        <f t="shared" si="32"/>
        <v>12000.000000000002</v>
      </c>
    </row>
    <row r="251" spans="1:13" x14ac:dyDescent="0.2">
      <c r="A251" s="4"/>
      <c r="B251" s="33"/>
      <c r="D251" t="s">
        <v>276</v>
      </c>
      <c r="E251" s="102">
        <v>1110</v>
      </c>
      <c r="F251">
        <v>1645.84</v>
      </c>
      <c r="G251">
        <v>12000</v>
      </c>
      <c r="H251">
        <v>3000</v>
      </c>
      <c r="I251">
        <v>1.8060737823234686E-2</v>
      </c>
      <c r="J251">
        <v>0.29760609357997825</v>
      </c>
      <c r="K251">
        <v>92258.94</v>
      </c>
      <c r="L251">
        <v>107258.94</v>
      </c>
      <c r="M251">
        <f t="shared" si="32"/>
        <v>15000</v>
      </c>
    </row>
    <row r="252" spans="1:13" x14ac:dyDescent="0.2">
      <c r="A252" s="4"/>
      <c r="B252" s="93"/>
      <c r="D252" t="s">
        <v>179</v>
      </c>
      <c r="E252" s="102">
        <v>277</v>
      </c>
      <c r="F252">
        <v>2497.56</v>
      </c>
      <c r="G252">
        <v>12000</v>
      </c>
      <c r="H252">
        <v>0</v>
      </c>
      <c r="I252">
        <v>2.7407145504908144E-2</v>
      </c>
      <c r="J252">
        <v>2.0674091868675838E-2</v>
      </c>
      <c r="K252">
        <v>9725.7099999999991</v>
      </c>
      <c r="L252">
        <v>21725.71</v>
      </c>
      <c r="M252">
        <f t="shared" si="32"/>
        <v>12000</v>
      </c>
    </row>
    <row r="253" spans="1:13" x14ac:dyDescent="0.2">
      <c r="A253" s="4"/>
      <c r="B253" s="33"/>
      <c r="D253" t="s">
        <v>259</v>
      </c>
      <c r="E253" s="102">
        <v>330</v>
      </c>
      <c r="F253">
        <v>3901.05</v>
      </c>
      <c r="G253">
        <v>12000</v>
      </c>
      <c r="H253">
        <v>3000</v>
      </c>
      <c r="I253">
        <v>4.2808439025257418E-2</v>
      </c>
      <c r="J253">
        <v>2.0210135970333745E-2</v>
      </c>
      <c r="K253">
        <v>14850.11</v>
      </c>
      <c r="L253">
        <v>29850.11</v>
      </c>
      <c r="M253">
        <f t="shared" si="32"/>
        <v>15000</v>
      </c>
    </row>
    <row r="254" spans="1:13" x14ac:dyDescent="0.2">
      <c r="A254" s="4"/>
      <c r="B254" s="33"/>
      <c r="D254" t="s">
        <v>248</v>
      </c>
      <c r="E254" s="102">
        <v>407</v>
      </c>
      <c r="F254">
        <v>12679.47</v>
      </c>
      <c r="G254">
        <v>12000</v>
      </c>
      <c r="H254">
        <v>3000</v>
      </c>
      <c r="I254">
        <v>0.1391390313806746</v>
      </c>
      <c r="J254">
        <v>6.2994090405875287E-3</v>
      </c>
      <c r="K254">
        <v>15044.58</v>
      </c>
      <c r="L254">
        <v>30044.58</v>
      </c>
      <c r="M254">
        <f t="shared" si="32"/>
        <v>15000.000000000002</v>
      </c>
    </row>
    <row r="255" spans="1:13" x14ac:dyDescent="0.2">
      <c r="A255" s="4"/>
      <c r="B255" s="33"/>
      <c r="D255" t="s">
        <v>250</v>
      </c>
      <c r="E255" s="103">
        <v>3479</v>
      </c>
      <c r="F255">
        <v>12679.47</v>
      </c>
      <c r="G255">
        <v>12000</v>
      </c>
      <c r="H255">
        <v>3000</v>
      </c>
      <c r="I255">
        <v>0.1391390313806746</v>
      </c>
      <c r="J255">
        <v>5.3965976954142174E-2</v>
      </c>
      <c r="K255">
        <v>128884.35</v>
      </c>
      <c r="L255">
        <v>143884.35</v>
      </c>
      <c r="M255">
        <f t="shared" si="32"/>
        <v>15000</v>
      </c>
    </row>
    <row r="256" spans="1:13" x14ac:dyDescent="0.2">
      <c r="A256" s="4"/>
      <c r="B256" s="93"/>
      <c r="D256" t="s">
        <v>194</v>
      </c>
      <c r="E256" s="102">
        <v>1023</v>
      </c>
      <c r="F256">
        <v>1112.26</v>
      </c>
      <c r="G256">
        <v>12000</v>
      </c>
      <c r="H256">
        <v>3000</v>
      </c>
      <c r="I256">
        <v>1.2205461193840842E-2</v>
      </c>
      <c r="J256">
        <v>0.32930809399477806</v>
      </c>
      <c r="K256">
        <v>68990.259999999995</v>
      </c>
      <c r="L256">
        <v>83990.26</v>
      </c>
      <c r="M256">
        <f t="shared" ref="M256:M289" si="33">+L256-K256</f>
        <v>15000</v>
      </c>
    </row>
    <row r="257" spans="1:13" x14ac:dyDescent="0.2">
      <c r="A257" s="4"/>
      <c r="B257" s="33"/>
      <c r="D257" t="s">
        <v>295</v>
      </c>
      <c r="E257" s="102">
        <v>1314</v>
      </c>
      <c r="F257">
        <v>4356.6899999999996</v>
      </c>
      <c r="G257">
        <v>12000</v>
      </c>
      <c r="H257">
        <v>3000</v>
      </c>
      <c r="I257">
        <v>4.7808435733186889E-2</v>
      </c>
      <c r="J257">
        <v>7.9002334439120289E-2</v>
      </c>
      <c r="K257">
        <v>64829.94</v>
      </c>
      <c r="L257">
        <v>79829.94</v>
      </c>
      <c r="M257">
        <f t="shared" si="33"/>
        <v>15000</v>
      </c>
    </row>
    <row r="258" spans="1:13" x14ac:dyDescent="0.2">
      <c r="A258" s="4"/>
      <c r="D258" t="s">
        <v>303</v>
      </c>
      <c r="E258" s="103">
        <v>3478</v>
      </c>
      <c r="F258">
        <v>1031.46</v>
      </c>
      <c r="G258">
        <v>12000</v>
      </c>
      <c r="H258">
        <v>3000</v>
      </c>
      <c r="I258">
        <v>1.1318796866738959E-2</v>
      </c>
      <c r="J258">
        <v>0.76252158894645938</v>
      </c>
      <c r="K258">
        <v>148143.82999999999</v>
      </c>
      <c r="L258">
        <v>163143.82999999999</v>
      </c>
      <c r="M258">
        <f t="shared" si="33"/>
        <v>15000</v>
      </c>
    </row>
    <row r="259" spans="1:13" x14ac:dyDescent="0.2">
      <c r="A259" s="4"/>
      <c r="B259" s="33"/>
      <c r="D259" t="s">
        <v>239</v>
      </c>
      <c r="E259" s="102">
        <v>95</v>
      </c>
      <c r="F259">
        <v>3225.25</v>
      </c>
      <c r="G259">
        <v>12000</v>
      </c>
      <c r="H259">
        <v>0</v>
      </c>
      <c r="I259">
        <v>3.5392501497343402E-2</v>
      </c>
      <c r="J259">
        <v>1.0454099967330937E-2</v>
      </c>
      <c r="K259">
        <v>6350.81</v>
      </c>
      <c r="L259">
        <v>18350.810000000001</v>
      </c>
      <c r="M259">
        <f t="shared" si="33"/>
        <v>12000</v>
      </c>
    </row>
    <row r="260" spans="1:13" x14ac:dyDescent="0.2">
      <c r="A260" s="4"/>
      <c r="B260" s="93"/>
      <c r="D260" t="s">
        <v>202</v>
      </c>
      <c r="E260" s="102">
        <v>240</v>
      </c>
      <c r="F260">
        <v>6655.81</v>
      </c>
      <c r="G260">
        <v>12000</v>
      </c>
      <c r="H260">
        <v>0</v>
      </c>
      <c r="I260">
        <v>7.3037986323861159E-2</v>
      </c>
      <c r="J260">
        <v>1.1317426877664004E-2</v>
      </c>
      <c r="K260">
        <v>14188.21</v>
      </c>
      <c r="L260">
        <v>26188.21</v>
      </c>
      <c r="M260">
        <f t="shared" si="33"/>
        <v>12000</v>
      </c>
    </row>
    <row r="261" spans="1:13" x14ac:dyDescent="0.2">
      <c r="A261" s="4"/>
      <c r="B261" s="33"/>
      <c r="D261" t="s">
        <v>229</v>
      </c>
      <c r="E261" s="102">
        <v>1147</v>
      </c>
      <c r="F261">
        <v>14389.52</v>
      </c>
      <c r="G261">
        <v>12000</v>
      </c>
      <c r="H261">
        <v>3000</v>
      </c>
      <c r="I261">
        <v>0.15790438203117677</v>
      </c>
      <c r="J261">
        <v>1.8484863369189711E-2</v>
      </c>
      <c r="K261">
        <v>50100.45</v>
      </c>
      <c r="L261">
        <v>65100.45</v>
      </c>
      <c r="M261">
        <f t="shared" si="33"/>
        <v>15000</v>
      </c>
    </row>
    <row r="262" spans="1:13" x14ac:dyDescent="0.2">
      <c r="A262" s="4"/>
      <c r="B262" s="93"/>
      <c r="D262" t="s">
        <v>195</v>
      </c>
      <c r="E262" s="102">
        <v>492</v>
      </c>
      <c r="F262">
        <v>1112.26</v>
      </c>
      <c r="G262">
        <v>12000</v>
      </c>
      <c r="H262">
        <v>3000</v>
      </c>
      <c r="I262">
        <v>1.2205461193840842E-2</v>
      </c>
      <c r="J262">
        <v>0.15992167101827676</v>
      </c>
      <c r="K262">
        <v>33503.69</v>
      </c>
      <c r="L262">
        <v>48503.69</v>
      </c>
      <c r="M262">
        <f t="shared" si="33"/>
        <v>15000</v>
      </c>
    </row>
    <row r="263" spans="1:13" x14ac:dyDescent="0.2">
      <c r="A263" s="4"/>
      <c r="B263" s="33"/>
      <c r="D263" t="s">
        <v>277</v>
      </c>
      <c r="E263" s="102">
        <v>2043</v>
      </c>
      <c r="F263">
        <v>1645.84</v>
      </c>
      <c r="G263">
        <v>12000</v>
      </c>
      <c r="H263">
        <v>3000</v>
      </c>
      <c r="I263">
        <v>1.8060737823234686E-2</v>
      </c>
      <c r="J263">
        <v>0.55223068552774757</v>
      </c>
      <c r="K263">
        <v>171193.46</v>
      </c>
      <c r="L263">
        <v>186193.46</v>
      </c>
      <c r="M263">
        <f t="shared" si="33"/>
        <v>15000</v>
      </c>
    </row>
    <row r="264" spans="1:13" x14ac:dyDescent="0.2">
      <c r="A264" s="4"/>
      <c r="B264" s="33"/>
      <c r="D264" t="s">
        <v>260</v>
      </c>
      <c r="E264" s="102">
        <v>6308</v>
      </c>
      <c r="F264">
        <v>3901.05</v>
      </c>
      <c r="G264">
        <v>12000</v>
      </c>
      <c r="H264">
        <v>3000</v>
      </c>
      <c r="I264">
        <v>4.2808439025257418E-2</v>
      </c>
      <c r="J264">
        <v>0.39023485784919654</v>
      </c>
      <c r="K264">
        <v>286738.90000000002</v>
      </c>
      <c r="L264">
        <v>301738.90000000002</v>
      </c>
      <c r="M264">
        <f t="shared" si="33"/>
        <v>15000</v>
      </c>
    </row>
    <row r="265" spans="1:13" x14ac:dyDescent="0.2">
      <c r="A265" s="4"/>
      <c r="B265" s="33"/>
      <c r="D265" t="s">
        <v>272</v>
      </c>
      <c r="E265" s="102">
        <v>898</v>
      </c>
      <c r="F265">
        <v>4343.34</v>
      </c>
      <c r="G265">
        <v>12000</v>
      </c>
      <c r="H265">
        <v>3000</v>
      </c>
      <c r="I265">
        <v>4.7661938594983799E-2</v>
      </c>
      <c r="J265">
        <v>4.4535889155120328E-2</v>
      </c>
      <c r="K265">
        <v>36434.51</v>
      </c>
      <c r="L265">
        <v>51434.51</v>
      </c>
      <c r="M265">
        <f t="shared" si="33"/>
        <v>15000</v>
      </c>
    </row>
    <row r="266" spans="1:13" x14ac:dyDescent="0.2">
      <c r="A266" s="4"/>
      <c r="B266" s="93"/>
      <c r="D266" t="s">
        <v>180</v>
      </c>
      <c r="E266" s="102">
        <v>9113</v>
      </c>
      <c r="F266">
        <v>2497.56</v>
      </c>
      <c r="G266">
        <v>12000</v>
      </c>
      <c r="H266">
        <v>3000</v>
      </c>
      <c r="I266">
        <v>2.7407145504908144E-2</v>
      </c>
      <c r="J266">
        <v>0.67401907257770988</v>
      </c>
      <c r="K266">
        <v>317078.76</v>
      </c>
      <c r="L266">
        <v>332078.76</v>
      </c>
      <c r="M266">
        <f t="shared" si="33"/>
        <v>15000</v>
      </c>
    </row>
    <row r="267" spans="1:13" x14ac:dyDescent="0.2">
      <c r="A267" s="4"/>
      <c r="B267" s="93"/>
      <c r="D267" t="s">
        <v>181</v>
      </c>
      <c r="E267" s="102">
        <v>51</v>
      </c>
      <c r="F267">
        <v>2497.56</v>
      </c>
      <c r="G267">
        <v>12000</v>
      </c>
      <c r="H267">
        <v>0</v>
      </c>
      <c r="I267">
        <v>2.7407145504908144E-2</v>
      </c>
      <c r="J267">
        <v>3.7853971027152944E-3</v>
      </c>
      <c r="K267">
        <v>1780.76</v>
      </c>
      <c r="L267">
        <v>13780.76</v>
      </c>
      <c r="M267">
        <f t="shared" si="33"/>
        <v>12000</v>
      </c>
    </row>
    <row r="268" spans="1:13" x14ac:dyDescent="0.2">
      <c r="A268" s="4"/>
      <c r="B268" s="93"/>
      <c r="D268" t="s">
        <v>203</v>
      </c>
      <c r="E268" s="102">
        <v>10971</v>
      </c>
      <c r="F268">
        <v>6655.81</v>
      </c>
      <c r="G268">
        <v>12000</v>
      </c>
      <c r="H268">
        <v>3000</v>
      </c>
      <c r="I268">
        <v>7.3037986323861159E-2</v>
      </c>
      <c r="J268">
        <v>0.52006271128313164</v>
      </c>
      <c r="K268">
        <v>651982.09</v>
      </c>
      <c r="L268">
        <v>666982.09</v>
      </c>
      <c r="M268">
        <f t="shared" si="33"/>
        <v>15000</v>
      </c>
    </row>
    <row r="269" spans="1:13" x14ac:dyDescent="0.2">
      <c r="A269" s="4"/>
      <c r="B269" s="93"/>
      <c r="D269" t="s">
        <v>154</v>
      </c>
      <c r="E269" s="102">
        <v>246</v>
      </c>
      <c r="F269">
        <v>3732.49</v>
      </c>
      <c r="G269">
        <v>12000</v>
      </c>
      <c r="H269">
        <v>0</v>
      </c>
      <c r="I269">
        <v>4.0958734334956753E-2</v>
      </c>
      <c r="J269">
        <v>7.8877048388654586E-3</v>
      </c>
      <c r="K269">
        <v>5545.34</v>
      </c>
      <c r="L269">
        <v>17545.34</v>
      </c>
      <c r="M269">
        <f t="shared" si="33"/>
        <v>12000</v>
      </c>
    </row>
    <row r="270" spans="1:13" x14ac:dyDescent="0.2">
      <c r="A270" s="4"/>
      <c r="B270" s="33"/>
      <c r="D270" t="s">
        <v>283</v>
      </c>
      <c r="E270" s="102">
        <v>24047</v>
      </c>
      <c r="F270">
        <v>8205.8799999999992</v>
      </c>
      <c r="G270">
        <v>12000</v>
      </c>
      <c r="H270">
        <v>3000</v>
      </c>
      <c r="I270">
        <v>9.0047785500975197E-2</v>
      </c>
      <c r="J270">
        <v>0.62969138670967384</v>
      </c>
      <c r="K270">
        <v>973266.88</v>
      </c>
      <c r="L270">
        <v>988266.88</v>
      </c>
      <c r="M270">
        <f t="shared" si="33"/>
        <v>15000</v>
      </c>
    </row>
    <row r="271" spans="1:13" x14ac:dyDescent="0.2">
      <c r="A271" s="4"/>
      <c r="B271" s="93"/>
      <c r="D271" t="s">
        <v>190</v>
      </c>
      <c r="E271" s="102">
        <v>441</v>
      </c>
      <c r="F271">
        <v>2397.64</v>
      </c>
      <c r="G271">
        <v>12000</v>
      </c>
      <c r="H271">
        <v>3000</v>
      </c>
      <c r="I271">
        <v>2.6310666549907893E-2</v>
      </c>
      <c r="J271">
        <v>4.8140043763676151E-2</v>
      </c>
      <c r="K271">
        <v>21740.5</v>
      </c>
      <c r="L271">
        <v>36740.5</v>
      </c>
      <c r="M271">
        <f t="shared" si="33"/>
        <v>15000</v>
      </c>
    </row>
    <row r="272" spans="1:13" x14ac:dyDescent="0.2">
      <c r="A272" s="4"/>
      <c r="B272" s="93"/>
      <c r="D272" t="s">
        <v>182</v>
      </c>
      <c r="E272" s="102">
        <v>1663</v>
      </c>
      <c r="F272">
        <v>2497.56</v>
      </c>
      <c r="G272">
        <v>12000</v>
      </c>
      <c r="H272">
        <v>3000</v>
      </c>
      <c r="I272">
        <v>2.7407145504908144E-2</v>
      </c>
      <c r="J272">
        <v>0.12302540583824707</v>
      </c>
      <c r="K272">
        <v>57874.84</v>
      </c>
      <c r="L272">
        <v>72874.84</v>
      </c>
      <c r="M272">
        <f t="shared" si="33"/>
        <v>15000</v>
      </c>
    </row>
    <row r="273" spans="1:13" x14ac:dyDescent="0.2">
      <c r="A273" s="4"/>
      <c r="B273" s="33"/>
      <c r="D273" t="s">
        <v>269</v>
      </c>
      <c r="E273" s="103">
        <v>17698</v>
      </c>
      <c r="F273">
        <v>4343.34</v>
      </c>
      <c r="G273">
        <v>12000</v>
      </c>
      <c r="H273">
        <v>3000</v>
      </c>
      <c r="I273">
        <v>4.7661938594983799E-2</v>
      </c>
      <c r="J273">
        <v>0.90863631628294617</v>
      </c>
      <c r="K273">
        <v>743349.32</v>
      </c>
      <c r="L273">
        <v>758349.32</v>
      </c>
      <c r="M273">
        <f t="shared" si="33"/>
        <v>15000</v>
      </c>
    </row>
    <row r="274" spans="1:13" x14ac:dyDescent="0.2">
      <c r="A274" s="4"/>
      <c r="B274" s="93"/>
      <c r="D274" t="s">
        <v>204</v>
      </c>
      <c r="E274" s="102">
        <v>664</v>
      </c>
      <c r="F274">
        <v>6655.81</v>
      </c>
      <c r="G274">
        <v>12000</v>
      </c>
      <c r="H274">
        <v>3000</v>
      </c>
      <c r="I274">
        <v>7.3037986323861159E-2</v>
      </c>
      <c r="J274">
        <v>3.1796580275341726E-2</v>
      </c>
      <c r="K274">
        <v>39862.120000000003</v>
      </c>
      <c r="L274">
        <v>54862.12</v>
      </c>
      <c r="M274">
        <f t="shared" si="33"/>
        <v>15000</v>
      </c>
    </row>
    <row r="275" spans="1:13" x14ac:dyDescent="0.2">
      <c r="A275" s="4"/>
      <c r="B275" s="93"/>
      <c r="D275" t="s">
        <v>183</v>
      </c>
      <c r="E275" s="102">
        <v>423</v>
      </c>
      <c r="F275">
        <v>2497.56</v>
      </c>
      <c r="G275">
        <v>12000</v>
      </c>
      <c r="H275">
        <v>3000</v>
      </c>
      <c r="I275">
        <v>2.7407145504908144E-2</v>
      </c>
      <c r="J275">
        <v>3.1520710489917739E-2</v>
      </c>
      <c r="K275">
        <v>14828.29</v>
      </c>
      <c r="L275">
        <v>29828.29</v>
      </c>
      <c r="M275">
        <f t="shared" si="33"/>
        <v>15000</v>
      </c>
    </row>
    <row r="276" spans="1:13" x14ac:dyDescent="0.2">
      <c r="A276" s="4"/>
      <c r="B276" s="33"/>
      <c r="D276" t="s">
        <v>240</v>
      </c>
      <c r="E276" s="102">
        <v>1491</v>
      </c>
      <c r="F276">
        <v>3225.25</v>
      </c>
      <c r="G276">
        <v>12000</v>
      </c>
      <c r="H276">
        <v>3000</v>
      </c>
      <c r="I276">
        <v>3.5392501497343402E-2</v>
      </c>
      <c r="J276">
        <v>0.16367200261352499</v>
      </c>
      <c r="K276">
        <v>99429.86</v>
      </c>
      <c r="L276">
        <v>114429.86</v>
      </c>
      <c r="M276">
        <f t="shared" si="33"/>
        <v>15000</v>
      </c>
    </row>
    <row r="277" spans="1:13" x14ac:dyDescent="0.2">
      <c r="A277" s="4"/>
      <c r="B277" s="93"/>
      <c r="D277" t="s">
        <v>196</v>
      </c>
      <c r="E277" s="102">
        <v>1213</v>
      </c>
      <c r="F277">
        <v>1112.26</v>
      </c>
      <c r="G277">
        <v>12000</v>
      </c>
      <c r="H277">
        <v>3000</v>
      </c>
      <c r="I277">
        <v>1.2205461193840842E-2</v>
      </c>
      <c r="J277">
        <v>0.38577023498694518</v>
      </c>
      <c r="K277">
        <v>80819.11</v>
      </c>
      <c r="L277">
        <v>95819.11</v>
      </c>
      <c r="M277">
        <f t="shared" si="33"/>
        <v>15000</v>
      </c>
    </row>
    <row r="278" spans="1:13" x14ac:dyDescent="0.2">
      <c r="A278" s="4"/>
      <c r="B278" s="33"/>
      <c r="D278" t="s">
        <v>284</v>
      </c>
      <c r="E278" s="102">
        <v>340</v>
      </c>
      <c r="F278">
        <v>8205.8799999999992</v>
      </c>
      <c r="G278">
        <v>12000</v>
      </c>
      <c r="H278">
        <v>3000</v>
      </c>
      <c r="I278">
        <v>9.0047785500975197E-2</v>
      </c>
      <c r="J278">
        <v>9.184593937074598E-3</v>
      </c>
      <c r="K278">
        <v>14195.94</v>
      </c>
      <c r="L278">
        <v>29195.940000000002</v>
      </c>
      <c r="M278">
        <f t="shared" si="33"/>
        <v>15000.000000000002</v>
      </c>
    </row>
    <row r="279" spans="1:13" x14ac:dyDescent="0.2">
      <c r="A279" s="4"/>
      <c r="B279" s="33"/>
      <c r="D279" t="s">
        <v>299</v>
      </c>
      <c r="E279" s="102">
        <v>257</v>
      </c>
      <c r="F279">
        <v>1451.39</v>
      </c>
      <c r="G279">
        <v>12000</v>
      </c>
      <c r="H279">
        <v>0</v>
      </c>
      <c r="I279">
        <v>1.5926927446935663E-2</v>
      </c>
      <c r="J279">
        <v>4.5240995301896639E-2</v>
      </c>
      <c r="K279">
        <v>12367.88</v>
      </c>
      <c r="L279">
        <v>24367.879999999997</v>
      </c>
      <c r="M279">
        <f t="shared" si="33"/>
        <v>11999.999999999998</v>
      </c>
    </row>
    <row r="280" spans="1:13" x14ac:dyDescent="0.2">
      <c r="A280" s="4"/>
      <c r="B280" s="33"/>
      <c r="D280" t="s">
        <v>241</v>
      </c>
      <c r="E280" s="102">
        <v>357</v>
      </c>
      <c r="F280">
        <v>3225.25</v>
      </c>
      <c r="G280">
        <v>12000</v>
      </c>
      <c r="H280">
        <v>3000</v>
      </c>
      <c r="I280">
        <v>3.5392501497343402E-2</v>
      </c>
      <c r="J280">
        <v>3.9856256125449199E-2</v>
      </c>
      <c r="K280">
        <v>24212.46</v>
      </c>
      <c r="L280">
        <v>39212.46</v>
      </c>
      <c r="M280">
        <f t="shared" si="33"/>
        <v>15000</v>
      </c>
    </row>
    <row r="281" spans="1:13" x14ac:dyDescent="0.2">
      <c r="A281" s="4"/>
      <c r="B281" s="33"/>
      <c r="D281" t="s">
        <v>218</v>
      </c>
      <c r="E281" s="102">
        <v>3019</v>
      </c>
      <c r="F281">
        <v>615.45000000000005</v>
      </c>
      <c r="G281">
        <v>12000</v>
      </c>
      <c r="H281">
        <v>3000</v>
      </c>
      <c r="I281">
        <v>6.7536826746887836E-3</v>
      </c>
      <c r="J281">
        <v>0.89687034277198208</v>
      </c>
      <c r="K281">
        <v>103968.43</v>
      </c>
      <c r="L281">
        <v>118968.43</v>
      </c>
      <c r="M281">
        <f t="shared" si="33"/>
        <v>15000</v>
      </c>
    </row>
    <row r="282" spans="1:13" x14ac:dyDescent="0.2">
      <c r="A282" s="4"/>
      <c r="B282" s="33"/>
      <c r="D282" t="s">
        <v>210</v>
      </c>
      <c r="E282" s="102">
        <v>6757</v>
      </c>
      <c r="F282">
        <v>1691.91</v>
      </c>
      <c r="G282">
        <v>12000</v>
      </c>
      <c r="H282">
        <v>3000</v>
      </c>
      <c r="I282">
        <v>1.8566290119640425E-2</v>
      </c>
      <c r="J282">
        <v>0.83367530135932288</v>
      </c>
      <c r="K282">
        <v>265676.55</v>
      </c>
      <c r="L282">
        <v>280676.55</v>
      </c>
      <c r="M282">
        <f t="shared" si="33"/>
        <v>15000</v>
      </c>
    </row>
    <row r="283" spans="1:13" x14ac:dyDescent="0.2">
      <c r="A283" s="4"/>
      <c r="D283" t="s">
        <v>304</v>
      </c>
      <c r="E283" s="102">
        <v>1083</v>
      </c>
      <c r="F283">
        <v>1031.46</v>
      </c>
      <c r="G283">
        <v>12000</v>
      </c>
      <c r="H283">
        <v>3000</v>
      </c>
      <c r="I283">
        <v>1.1318796866738959E-2</v>
      </c>
      <c r="J283">
        <v>0.23747841105354059</v>
      </c>
      <c r="K283">
        <v>46137.66</v>
      </c>
      <c r="L283">
        <v>61137.66</v>
      </c>
      <c r="M283">
        <f t="shared" si="33"/>
        <v>15000</v>
      </c>
    </row>
    <row r="284" spans="1:13" x14ac:dyDescent="0.2">
      <c r="A284" s="4"/>
      <c r="B284" s="33"/>
      <c r="D284" t="s">
        <v>255</v>
      </c>
      <c r="E284" s="102">
        <v>15</v>
      </c>
      <c r="F284">
        <v>917.69</v>
      </c>
      <c r="G284">
        <v>12000</v>
      </c>
      <c r="H284">
        <v>0</v>
      </c>
      <c r="I284">
        <v>1.0070333989333251E-2</v>
      </c>
      <c r="J284">
        <v>8.9445438282647581E-3</v>
      </c>
      <c r="K284">
        <v>1546.08</v>
      </c>
      <c r="L284">
        <v>13546.08</v>
      </c>
      <c r="M284">
        <f t="shared" si="33"/>
        <v>12000</v>
      </c>
    </row>
    <row r="285" spans="1:13" x14ac:dyDescent="0.2">
      <c r="A285" s="4"/>
      <c r="B285" s="33"/>
      <c r="D285" t="s">
        <v>285</v>
      </c>
      <c r="E285" s="102">
        <v>464</v>
      </c>
      <c r="F285">
        <v>8205.8799999999992</v>
      </c>
      <c r="G285">
        <v>12000</v>
      </c>
      <c r="H285">
        <v>3000</v>
      </c>
      <c r="I285">
        <v>9.0047785500975197E-2</v>
      </c>
      <c r="J285">
        <v>1.2328130552442392E-2</v>
      </c>
      <c r="K285">
        <v>19054.669999999998</v>
      </c>
      <c r="L285">
        <v>34054.67</v>
      </c>
      <c r="M285">
        <f t="shared" si="33"/>
        <v>15000</v>
      </c>
    </row>
    <row r="286" spans="1:13" x14ac:dyDescent="0.2">
      <c r="A286" s="4"/>
      <c r="B286" s="33"/>
      <c r="D286" t="s">
        <v>267</v>
      </c>
      <c r="E286" s="102">
        <v>3641</v>
      </c>
      <c r="F286">
        <v>1234.99</v>
      </c>
      <c r="G286">
        <v>12000</v>
      </c>
      <c r="H286">
        <v>3000</v>
      </c>
      <c r="I286">
        <v>1.3552247244152897E-2</v>
      </c>
      <c r="J286">
        <v>0.69046259280411193</v>
      </c>
      <c r="K286">
        <v>160613.72</v>
      </c>
      <c r="L286">
        <v>175613.72</v>
      </c>
      <c r="M286">
        <f t="shared" si="33"/>
        <v>15000</v>
      </c>
    </row>
    <row r="287" spans="1:13" x14ac:dyDescent="0.2">
      <c r="A287" s="4"/>
      <c r="B287" s="33"/>
      <c r="D287" t="s">
        <v>300</v>
      </c>
      <c r="E287" s="102">
        <v>5454</v>
      </c>
      <c r="F287">
        <v>1451.39</v>
      </c>
      <c r="G287">
        <v>12000</v>
      </c>
      <c r="H287">
        <v>3000</v>
      </c>
      <c r="I287">
        <v>1.5926927446935663E-2</v>
      </c>
      <c r="J287">
        <v>0.95475900469810338</v>
      </c>
      <c r="K287">
        <v>261009.86</v>
      </c>
      <c r="L287">
        <v>276009.86</v>
      </c>
      <c r="M287">
        <f t="shared" si="33"/>
        <v>15000</v>
      </c>
    </row>
    <row r="288" spans="1:13" x14ac:dyDescent="0.2">
      <c r="A288" s="4"/>
      <c r="B288" s="93"/>
      <c r="D288" t="s">
        <v>171</v>
      </c>
      <c r="E288" s="102">
        <v>1856</v>
      </c>
      <c r="F288">
        <v>8713.83</v>
      </c>
      <c r="G288">
        <v>12000</v>
      </c>
      <c r="H288">
        <v>3000</v>
      </c>
      <c r="I288">
        <v>9.5621809572155922E-2</v>
      </c>
      <c r="J288">
        <v>5.8490321745322718E-2</v>
      </c>
      <c r="K288">
        <v>96000.2</v>
      </c>
      <c r="L288">
        <v>111000.2</v>
      </c>
      <c r="M288">
        <f t="shared" si="33"/>
        <v>15000</v>
      </c>
    </row>
    <row r="289" spans="1:13" x14ac:dyDescent="0.2">
      <c r="A289" s="4"/>
      <c r="B289" s="33"/>
      <c r="D289" t="s">
        <v>211</v>
      </c>
      <c r="E289" s="102">
        <v>155</v>
      </c>
      <c r="F289">
        <v>1691.91</v>
      </c>
      <c r="G289">
        <v>12000</v>
      </c>
      <c r="H289">
        <v>0</v>
      </c>
      <c r="I289">
        <v>1.8566290119640425E-2</v>
      </c>
      <c r="J289">
        <v>1.9363939471659399E-2</v>
      </c>
      <c r="K289">
        <v>6170.92</v>
      </c>
      <c r="L289">
        <v>18170.919999999998</v>
      </c>
      <c r="M289">
        <f t="shared" si="33"/>
        <v>11999.999999999998</v>
      </c>
    </row>
    <row r="290" spans="1:13" x14ac:dyDescent="0.2">
      <c r="A290" s="4"/>
      <c r="B290" s="93"/>
      <c r="E290" s="100">
        <f>SUM(E191:E289)</f>
        <v>396055</v>
      </c>
    </row>
    <row r="291" spans="1:13" x14ac:dyDescent="0.2">
      <c r="A291" s="4"/>
      <c r="B291" s="93"/>
    </row>
    <row r="292" spans="1:13" x14ac:dyDescent="0.2">
      <c r="A292" s="4"/>
      <c r="B292" s="93"/>
    </row>
    <row r="293" spans="1:13" x14ac:dyDescent="0.2">
      <c r="A293" s="4"/>
      <c r="B293" s="93"/>
    </row>
    <row r="294" spans="1:13" x14ac:dyDescent="0.2">
      <c r="A294" s="4"/>
      <c r="B294" s="93"/>
    </row>
    <row r="295" spans="1:13" x14ac:dyDescent="0.2">
      <c r="A295" s="4"/>
      <c r="B295" s="93"/>
    </row>
    <row r="296" spans="1:13" x14ac:dyDescent="0.2">
      <c r="A296" s="4"/>
      <c r="B296" s="93"/>
    </row>
    <row r="297" spans="1:13" x14ac:dyDescent="0.2">
      <c r="A297" s="4"/>
      <c r="B297" s="93"/>
    </row>
    <row r="298" spans="1:13" x14ac:dyDescent="0.2">
      <c r="A298" s="4"/>
      <c r="B298" s="93"/>
    </row>
    <row r="299" spans="1:13" x14ac:dyDescent="0.2">
      <c r="A299" s="4"/>
      <c r="B299" s="93"/>
    </row>
    <row r="300" spans="1:13" x14ac:dyDescent="0.2">
      <c r="A300" s="4"/>
      <c r="B300" s="93"/>
      <c r="L300">
        <v>0</v>
      </c>
    </row>
    <row r="301" spans="1:13" x14ac:dyDescent="0.2">
      <c r="A301" s="4"/>
      <c r="B301" s="93"/>
      <c r="L301">
        <v>0</v>
      </c>
    </row>
    <row r="302" spans="1:13" x14ac:dyDescent="0.2">
      <c r="A302" s="4"/>
      <c r="B302" s="93"/>
      <c r="L302">
        <v>0</v>
      </c>
    </row>
    <row r="303" spans="1:13" x14ac:dyDescent="0.2">
      <c r="A303" s="4"/>
      <c r="B303" s="93"/>
      <c r="L303">
        <v>0</v>
      </c>
    </row>
    <row r="304" spans="1:13" x14ac:dyDescent="0.2">
      <c r="A304" s="4"/>
      <c r="B304" s="33"/>
      <c r="L304">
        <v>0</v>
      </c>
    </row>
    <row r="305" spans="1:12" x14ac:dyDescent="0.2">
      <c r="A305" s="4"/>
      <c r="B305" s="33"/>
      <c r="L305">
        <v>0</v>
      </c>
    </row>
    <row r="306" spans="1:12" x14ac:dyDescent="0.2">
      <c r="A306" s="4"/>
      <c r="B306" s="33"/>
      <c r="L306">
        <v>0</v>
      </c>
    </row>
    <row r="307" spans="1:12" x14ac:dyDescent="0.2">
      <c r="A307" s="4"/>
      <c r="B307" s="33"/>
      <c r="L307">
        <v>0</v>
      </c>
    </row>
    <row r="308" spans="1:12" x14ac:dyDescent="0.2">
      <c r="A308" s="4"/>
      <c r="B308" s="33"/>
      <c r="L308">
        <v>0</v>
      </c>
    </row>
    <row r="309" spans="1:12" x14ac:dyDescent="0.2">
      <c r="A309" s="4"/>
      <c r="B309" s="33"/>
      <c r="L309">
        <v>0</v>
      </c>
    </row>
    <row r="310" spans="1:12" x14ac:dyDescent="0.2">
      <c r="A310" s="4"/>
      <c r="B310" s="33"/>
      <c r="L310">
        <v>0</v>
      </c>
    </row>
    <row r="311" spans="1:12" x14ac:dyDescent="0.2">
      <c r="A311" s="4"/>
      <c r="B311" s="33"/>
      <c r="L311">
        <v>0</v>
      </c>
    </row>
    <row r="312" spans="1:12" x14ac:dyDescent="0.2">
      <c r="A312" s="4"/>
      <c r="B312" s="33"/>
      <c r="L312">
        <v>0</v>
      </c>
    </row>
    <row r="313" spans="1:12" x14ac:dyDescent="0.2">
      <c r="A313" s="4"/>
      <c r="B313" s="33"/>
      <c r="L313">
        <v>0</v>
      </c>
    </row>
    <row r="314" spans="1:12" x14ac:dyDescent="0.2">
      <c r="A314" s="4"/>
      <c r="B314" s="33"/>
      <c r="L314">
        <v>0</v>
      </c>
    </row>
    <row r="315" spans="1:12" x14ac:dyDescent="0.2">
      <c r="A315" s="4"/>
      <c r="B315" s="33"/>
      <c r="L315">
        <v>0</v>
      </c>
    </row>
    <row r="316" spans="1:12" x14ac:dyDescent="0.2">
      <c r="A316" s="4"/>
      <c r="B316" s="33"/>
      <c r="L316">
        <v>0</v>
      </c>
    </row>
    <row r="317" spans="1:12" x14ac:dyDescent="0.2">
      <c r="A317" s="4"/>
      <c r="B317" s="33"/>
      <c r="L317">
        <v>0</v>
      </c>
    </row>
    <row r="318" spans="1:12" x14ac:dyDescent="0.2">
      <c r="A318" s="4"/>
      <c r="B318" s="33"/>
      <c r="L318">
        <v>0</v>
      </c>
    </row>
    <row r="319" spans="1:12" x14ac:dyDescent="0.2">
      <c r="A319" s="4"/>
      <c r="B319" s="33"/>
      <c r="L319">
        <v>0</v>
      </c>
    </row>
    <row r="320" spans="1:12" x14ac:dyDescent="0.2">
      <c r="A320" s="4"/>
      <c r="B320" s="33"/>
      <c r="L320">
        <v>0</v>
      </c>
    </row>
    <row r="321" spans="1:12" x14ac:dyDescent="0.2">
      <c r="A321" s="4"/>
      <c r="B321" s="33"/>
      <c r="L321">
        <v>0</v>
      </c>
    </row>
    <row r="322" spans="1:12" x14ac:dyDescent="0.2">
      <c r="A322" s="4"/>
      <c r="B322" s="33"/>
      <c r="L322">
        <v>0</v>
      </c>
    </row>
    <row r="323" spans="1:12" x14ac:dyDescent="0.2">
      <c r="A323" s="4"/>
      <c r="B323" s="33"/>
      <c r="L323">
        <v>0</v>
      </c>
    </row>
    <row r="324" spans="1:12" x14ac:dyDescent="0.2">
      <c r="A324" s="4"/>
      <c r="B324" s="33"/>
      <c r="L324">
        <v>0</v>
      </c>
    </row>
    <row r="325" spans="1:12" x14ac:dyDescent="0.2">
      <c r="A325" s="4"/>
      <c r="B325" s="33"/>
      <c r="L325">
        <v>0</v>
      </c>
    </row>
    <row r="326" spans="1:12" x14ac:dyDescent="0.2">
      <c r="A326" s="4"/>
      <c r="B326" s="33"/>
      <c r="L326">
        <v>0</v>
      </c>
    </row>
    <row r="327" spans="1:12" x14ac:dyDescent="0.2">
      <c r="A327" s="4"/>
      <c r="B327" s="33"/>
      <c r="L327">
        <v>0</v>
      </c>
    </row>
    <row r="328" spans="1:12" x14ac:dyDescent="0.2">
      <c r="A328" s="4"/>
      <c r="B328" s="33"/>
      <c r="L328">
        <v>0</v>
      </c>
    </row>
    <row r="329" spans="1:12" x14ac:dyDescent="0.2">
      <c r="B329" s="33"/>
      <c r="L329">
        <v>0</v>
      </c>
    </row>
    <row r="330" spans="1:12" x14ac:dyDescent="0.2">
      <c r="B330" s="33"/>
      <c r="L330">
        <v>0</v>
      </c>
    </row>
    <row r="331" spans="1:12" x14ac:dyDescent="0.2">
      <c r="B331" s="33"/>
      <c r="L331">
        <v>0</v>
      </c>
    </row>
    <row r="332" spans="1:12" x14ac:dyDescent="0.2">
      <c r="L332">
        <v>0</v>
      </c>
    </row>
    <row r="333" spans="1:12" x14ac:dyDescent="0.2">
      <c r="L333">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topLeftCell="A37" workbookViewId="0">
      <selection activeCell="H58" sqref="H58"/>
    </sheetView>
  </sheetViews>
  <sheetFormatPr defaultRowHeight="15.75" x14ac:dyDescent="0.2"/>
  <cols>
    <col min="1" max="1" width="14.875" style="115" customWidth="1"/>
    <col min="2" max="2" width="18.375" style="115" customWidth="1"/>
    <col min="3" max="3" width="15.625" style="115" customWidth="1"/>
    <col min="4" max="5" width="17.5" style="115" customWidth="1"/>
    <col min="6" max="16384" width="9" style="115"/>
  </cols>
  <sheetData>
    <row r="1" spans="1:5" x14ac:dyDescent="0.2">
      <c r="A1" s="190" t="s">
        <v>310</v>
      </c>
      <c r="B1" s="190"/>
      <c r="C1" s="190"/>
      <c r="D1" s="190"/>
      <c r="E1" s="190"/>
    </row>
    <row r="2" spans="1:5" x14ac:dyDescent="0.2">
      <c r="A2" s="190" t="s">
        <v>311</v>
      </c>
      <c r="B2" s="190"/>
      <c r="C2" s="190"/>
      <c r="D2" s="190"/>
      <c r="E2" s="190"/>
    </row>
    <row r="3" spans="1:5" x14ac:dyDescent="0.2">
      <c r="A3" s="191" t="s">
        <v>312</v>
      </c>
      <c r="B3" s="191"/>
      <c r="C3" s="191"/>
      <c r="D3" s="191"/>
      <c r="E3" s="191"/>
    </row>
    <row r="4" spans="1:5" x14ac:dyDescent="0.2">
      <c r="A4" s="192" t="s">
        <v>313</v>
      </c>
      <c r="B4" s="192"/>
      <c r="C4" s="192"/>
      <c r="D4" s="192"/>
      <c r="E4" s="192"/>
    </row>
    <row r="5" spans="1:5" ht="136.5" customHeight="1" x14ac:dyDescent="0.2">
      <c r="A5" s="193" t="s">
        <v>314</v>
      </c>
      <c r="B5" s="194"/>
      <c r="C5" s="194"/>
      <c r="D5" s="195"/>
      <c r="E5" s="116"/>
    </row>
    <row r="6" spans="1:5" x14ac:dyDescent="0.2">
      <c r="A6" s="196"/>
      <c r="B6" s="196"/>
      <c r="C6" s="196"/>
      <c r="D6" s="196"/>
      <c r="E6" s="196"/>
    </row>
    <row r="7" spans="1:5" ht="110.25" x14ac:dyDescent="0.2">
      <c r="A7" s="117" t="s">
        <v>315</v>
      </c>
      <c r="B7" s="118"/>
      <c r="C7" s="118" t="s">
        <v>316</v>
      </c>
      <c r="D7" s="119" t="s">
        <v>317</v>
      </c>
      <c r="E7" s="120" t="s">
        <v>318</v>
      </c>
    </row>
    <row r="8" spans="1:5" ht="15.95" customHeight="1" x14ac:dyDescent="0.2">
      <c r="A8" s="121" t="s">
        <v>29</v>
      </c>
      <c r="B8" s="122"/>
      <c r="C8" s="123">
        <v>100967.37</v>
      </c>
      <c r="D8" s="124">
        <v>7559.7</v>
      </c>
      <c r="E8" s="125">
        <v>217054.14</v>
      </c>
    </row>
    <row r="9" spans="1:5" ht="15.95" customHeight="1" x14ac:dyDescent="0.2">
      <c r="A9" s="126" t="s">
        <v>35</v>
      </c>
      <c r="B9" s="127"/>
      <c r="C9" s="128">
        <v>19770.13</v>
      </c>
      <c r="D9" s="129" t="s">
        <v>319</v>
      </c>
      <c r="E9" s="130">
        <v>39540.26</v>
      </c>
    </row>
    <row r="10" spans="1:5" ht="15.95" customHeight="1" x14ac:dyDescent="0.2">
      <c r="A10" s="126" t="s">
        <v>36</v>
      </c>
      <c r="B10" s="127"/>
      <c r="C10" s="128">
        <v>48123.79</v>
      </c>
      <c r="D10" s="131">
        <v>1952.18</v>
      </c>
      <c r="E10" s="130">
        <v>100151.95</v>
      </c>
    </row>
    <row r="11" spans="1:5" ht="15.95" customHeight="1" x14ac:dyDescent="0.2">
      <c r="A11" s="126" t="s">
        <v>37</v>
      </c>
      <c r="B11" s="127"/>
      <c r="C11" s="128">
        <v>28259.85</v>
      </c>
      <c r="D11" s="129" t="s">
        <v>319</v>
      </c>
      <c r="E11" s="130">
        <v>56519.71</v>
      </c>
    </row>
    <row r="12" spans="1:5" ht="15.95" customHeight="1" x14ac:dyDescent="0.2">
      <c r="A12" s="126" t="s">
        <v>38</v>
      </c>
      <c r="B12" s="127"/>
      <c r="C12" s="128">
        <v>12115.73</v>
      </c>
      <c r="D12" s="129" t="s">
        <v>319</v>
      </c>
      <c r="E12" s="130">
        <v>24231.45</v>
      </c>
    </row>
    <row r="13" spans="1:5" ht="15.95" customHeight="1" x14ac:dyDescent="0.2">
      <c r="A13" s="126" t="s">
        <v>39</v>
      </c>
      <c r="B13" s="127"/>
      <c r="C13" s="128">
        <v>79432.77</v>
      </c>
      <c r="D13" s="129" t="s">
        <v>319</v>
      </c>
      <c r="E13" s="130">
        <v>158865.54</v>
      </c>
    </row>
    <row r="14" spans="1:5" ht="15.95" customHeight="1" x14ac:dyDescent="0.2">
      <c r="A14" s="126" t="s">
        <v>40</v>
      </c>
      <c r="B14" s="127"/>
      <c r="C14" s="128">
        <v>88904.86</v>
      </c>
      <c r="D14" s="131">
        <v>6690.56</v>
      </c>
      <c r="E14" s="130">
        <v>191190.84</v>
      </c>
    </row>
    <row r="15" spans="1:5" ht="15.95" customHeight="1" x14ac:dyDescent="0.2">
      <c r="A15" s="126" t="s">
        <v>41</v>
      </c>
      <c r="B15" s="127"/>
      <c r="C15" s="128">
        <v>39017.42</v>
      </c>
      <c r="D15" s="132">
        <v>752.64</v>
      </c>
      <c r="E15" s="130">
        <v>79540.12</v>
      </c>
    </row>
    <row r="16" spans="1:5" ht="15.95" customHeight="1" x14ac:dyDescent="0.2">
      <c r="A16" s="126" t="s">
        <v>42</v>
      </c>
      <c r="B16" s="127"/>
      <c r="C16" s="128">
        <v>20797.48</v>
      </c>
      <c r="D16" s="129" t="s">
        <v>319</v>
      </c>
      <c r="E16" s="130">
        <v>41594.959999999999</v>
      </c>
    </row>
    <row r="17" spans="1:5" ht="15.95" customHeight="1" x14ac:dyDescent="0.2">
      <c r="A17" s="126" t="s">
        <v>43</v>
      </c>
      <c r="B17" s="127"/>
      <c r="C17" s="128">
        <v>153622</v>
      </c>
      <c r="D17" s="129" t="s">
        <v>319</v>
      </c>
      <c r="E17" s="130">
        <v>307244.01</v>
      </c>
    </row>
    <row r="18" spans="1:5" ht="15.95" customHeight="1" x14ac:dyDescent="0.2">
      <c r="A18" s="126" t="s">
        <v>44</v>
      </c>
      <c r="B18" s="127"/>
      <c r="C18" s="128">
        <v>27454.38</v>
      </c>
      <c r="D18" s="129" t="s">
        <v>319</v>
      </c>
      <c r="E18" s="130">
        <v>54908.76</v>
      </c>
    </row>
    <row r="19" spans="1:5" ht="15.95" customHeight="1" x14ac:dyDescent="0.2">
      <c r="A19" s="126" t="s">
        <v>45</v>
      </c>
      <c r="B19" s="127"/>
      <c r="C19" s="128">
        <v>22433.59</v>
      </c>
      <c r="D19" s="129" t="s">
        <v>319</v>
      </c>
      <c r="E19" s="130">
        <v>44867.18</v>
      </c>
    </row>
    <row r="20" spans="1:5" ht="15.95" customHeight="1" x14ac:dyDescent="0.2">
      <c r="A20" s="126" t="s">
        <v>46</v>
      </c>
      <c r="B20" s="127"/>
      <c r="C20" s="128">
        <v>48802.96</v>
      </c>
      <c r="D20" s="132">
        <v>633.17999999999995</v>
      </c>
      <c r="E20" s="130">
        <v>98872.28</v>
      </c>
    </row>
    <row r="21" spans="1:5" ht="15.95" customHeight="1" x14ac:dyDescent="0.2">
      <c r="A21" s="126" t="s">
        <v>47</v>
      </c>
      <c r="B21" s="127"/>
      <c r="C21" s="128">
        <v>1674366.27</v>
      </c>
      <c r="D21" s="129" t="s">
        <v>319</v>
      </c>
      <c r="E21" s="130">
        <v>3348732.54</v>
      </c>
    </row>
    <row r="22" spans="1:5" ht="15.95" customHeight="1" x14ac:dyDescent="0.2">
      <c r="A22" s="126" t="s">
        <v>48</v>
      </c>
      <c r="B22" s="127"/>
      <c r="C22" s="128">
        <v>2337143.16</v>
      </c>
      <c r="D22" s="129" t="s">
        <v>319</v>
      </c>
      <c r="E22" s="130">
        <v>4674286.32</v>
      </c>
    </row>
    <row r="23" spans="1:5" ht="15.95" customHeight="1" x14ac:dyDescent="0.2">
      <c r="A23" s="126" t="s">
        <v>49</v>
      </c>
      <c r="B23" s="127"/>
      <c r="C23" s="128">
        <v>17832.2</v>
      </c>
      <c r="D23" s="129" t="s">
        <v>319</v>
      </c>
      <c r="E23" s="130">
        <v>35664.410000000003</v>
      </c>
    </row>
    <row r="24" spans="1:5" ht="15.95" customHeight="1" x14ac:dyDescent="0.2">
      <c r="A24" s="126" t="s">
        <v>50</v>
      </c>
      <c r="B24" s="127"/>
      <c r="C24" s="128">
        <v>17741.09</v>
      </c>
      <c r="D24" s="129" t="s">
        <v>319</v>
      </c>
      <c r="E24" s="130">
        <v>35482.18</v>
      </c>
    </row>
    <row r="25" spans="1:5" ht="15.95" customHeight="1" x14ac:dyDescent="0.2">
      <c r="A25" s="126" t="s">
        <v>51</v>
      </c>
      <c r="B25" s="127"/>
      <c r="C25" s="128">
        <v>345271.06</v>
      </c>
      <c r="D25" s="129" t="s">
        <v>319</v>
      </c>
      <c r="E25" s="130">
        <v>690542.12</v>
      </c>
    </row>
    <row r="26" spans="1:5" ht="15.95" customHeight="1" x14ac:dyDescent="0.2">
      <c r="A26" s="126" t="s">
        <v>52</v>
      </c>
      <c r="B26" s="127"/>
      <c r="C26" s="128">
        <v>38968.089999999997</v>
      </c>
      <c r="D26" s="129" t="s">
        <v>319</v>
      </c>
      <c r="E26" s="130">
        <v>77936.19</v>
      </c>
    </row>
    <row r="27" spans="1:5" ht="15.95" customHeight="1" x14ac:dyDescent="0.2">
      <c r="A27" s="126" t="s">
        <v>53</v>
      </c>
      <c r="B27" s="127"/>
      <c r="C27" s="128">
        <v>48224.72</v>
      </c>
      <c r="D27" s="131">
        <v>2420.0100000000002</v>
      </c>
      <c r="E27" s="130">
        <v>101289.46</v>
      </c>
    </row>
    <row r="28" spans="1:5" ht="15.95" customHeight="1" x14ac:dyDescent="0.2">
      <c r="A28" s="126" t="s">
        <v>54</v>
      </c>
      <c r="B28" s="127"/>
      <c r="C28" s="128">
        <v>48433.599999999999</v>
      </c>
      <c r="D28" s="131">
        <v>2041.17</v>
      </c>
      <c r="E28" s="130">
        <v>100949.55</v>
      </c>
    </row>
    <row r="29" spans="1:5" ht="15.95" customHeight="1" x14ac:dyDescent="0.2">
      <c r="A29" s="126" t="s">
        <v>55</v>
      </c>
      <c r="B29" s="127"/>
      <c r="C29" s="128">
        <v>21140.95</v>
      </c>
      <c r="D29" s="129" t="s">
        <v>319</v>
      </c>
      <c r="E29" s="130">
        <v>42281.9</v>
      </c>
    </row>
    <row r="30" spans="1:5" ht="15.95" customHeight="1" x14ac:dyDescent="0.2">
      <c r="A30" s="126" t="s">
        <v>56</v>
      </c>
      <c r="B30" s="127"/>
      <c r="C30" s="128">
        <v>51194.71</v>
      </c>
      <c r="D30" s="129" t="s">
        <v>319</v>
      </c>
      <c r="E30" s="130">
        <v>102389.41</v>
      </c>
    </row>
    <row r="31" spans="1:5" ht="15.95" customHeight="1" x14ac:dyDescent="0.2">
      <c r="A31" s="126" t="s">
        <v>57</v>
      </c>
      <c r="B31" s="127"/>
      <c r="C31" s="128">
        <v>14050.76</v>
      </c>
      <c r="D31" s="129" t="s">
        <v>319</v>
      </c>
      <c r="E31" s="130">
        <v>28101.51</v>
      </c>
    </row>
    <row r="32" spans="1:5" ht="15.95" customHeight="1" x14ac:dyDescent="0.2">
      <c r="A32" s="126" t="s">
        <v>58</v>
      </c>
      <c r="B32" s="127"/>
      <c r="C32" s="128">
        <v>102193.52</v>
      </c>
      <c r="D32" s="129" t="s">
        <v>319</v>
      </c>
      <c r="E32" s="130">
        <v>204387.05</v>
      </c>
    </row>
    <row r="33" spans="1:5" ht="15.95" customHeight="1" x14ac:dyDescent="0.2">
      <c r="A33" s="126" t="s">
        <v>59</v>
      </c>
      <c r="B33" s="127"/>
      <c r="C33" s="128">
        <v>56763.74</v>
      </c>
      <c r="D33" s="131">
        <v>2758.89</v>
      </c>
      <c r="E33" s="130">
        <v>119045.24</v>
      </c>
    </row>
    <row r="34" spans="1:5" ht="15.95" customHeight="1" x14ac:dyDescent="0.2">
      <c r="A34" s="126" t="s">
        <v>320</v>
      </c>
      <c r="B34" s="127"/>
      <c r="C34" s="128">
        <v>22630.97</v>
      </c>
      <c r="D34" s="129" t="s">
        <v>319</v>
      </c>
      <c r="E34" s="130">
        <v>45261.94</v>
      </c>
    </row>
    <row r="35" spans="1:5" ht="15.95" customHeight="1" x14ac:dyDescent="0.2">
      <c r="A35" s="126" t="s">
        <v>61</v>
      </c>
      <c r="B35" s="127"/>
      <c r="C35" s="128">
        <v>17097.39</v>
      </c>
      <c r="D35" s="129" t="s">
        <v>319</v>
      </c>
      <c r="E35" s="130">
        <v>34194.79</v>
      </c>
    </row>
    <row r="36" spans="1:5" ht="15.95" customHeight="1" x14ac:dyDescent="0.2">
      <c r="A36" s="126" t="s">
        <v>62</v>
      </c>
      <c r="B36" s="127"/>
      <c r="C36" s="128">
        <v>15918.99</v>
      </c>
      <c r="D36" s="129" t="s">
        <v>319</v>
      </c>
      <c r="E36" s="130">
        <v>31837.98</v>
      </c>
    </row>
    <row r="37" spans="1:5" ht="15.95" customHeight="1" x14ac:dyDescent="0.2">
      <c r="A37" s="126" t="s">
        <v>63</v>
      </c>
      <c r="B37" s="127"/>
      <c r="C37" s="128">
        <v>26646.38</v>
      </c>
      <c r="D37" s="129" t="s">
        <v>319</v>
      </c>
      <c r="E37" s="130">
        <v>53292.77</v>
      </c>
    </row>
    <row r="38" spans="1:5" ht="15.95" customHeight="1" x14ac:dyDescent="0.2">
      <c r="A38" s="126" t="s">
        <v>64</v>
      </c>
      <c r="B38" s="127"/>
      <c r="C38" s="128">
        <v>703588.71</v>
      </c>
      <c r="D38" s="131">
        <v>89216.66</v>
      </c>
      <c r="E38" s="130">
        <v>1585610.76</v>
      </c>
    </row>
    <row r="39" spans="1:5" ht="15.95" customHeight="1" x14ac:dyDescent="0.2">
      <c r="A39" s="126" t="s">
        <v>65</v>
      </c>
      <c r="B39" s="127"/>
      <c r="C39" s="128">
        <v>84708.93</v>
      </c>
      <c r="D39" s="129" t="s">
        <v>319</v>
      </c>
      <c r="E39" s="130">
        <v>169417.86</v>
      </c>
    </row>
    <row r="40" spans="1:5" ht="15.95" customHeight="1" x14ac:dyDescent="0.2">
      <c r="A40" s="126" t="s">
        <v>321</v>
      </c>
      <c r="B40" s="127"/>
      <c r="C40" s="128">
        <v>28242.38</v>
      </c>
      <c r="D40" s="129" t="s">
        <v>319</v>
      </c>
      <c r="E40" s="130">
        <v>56484.76</v>
      </c>
    </row>
    <row r="41" spans="1:5" ht="15.95" customHeight="1" x14ac:dyDescent="0.2">
      <c r="A41" s="126" t="s">
        <v>322</v>
      </c>
      <c r="B41" s="133"/>
      <c r="C41" s="134">
        <v>838.88</v>
      </c>
      <c r="D41" s="129" t="s">
        <v>319</v>
      </c>
      <c r="E41" s="130">
        <v>1677.77</v>
      </c>
    </row>
    <row r="42" spans="1:5" ht="15.95" customHeight="1" x14ac:dyDescent="0.2">
      <c r="A42" s="126" t="s">
        <v>323</v>
      </c>
      <c r="B42" s="127"/>
      <c r="C42" s="128">
        <v>19065.29</v>
      </c>
      <c r="D42" s="129" t="s">
        <v>319</v>
      </c>
      <c r="E42" s="130">
        <v>38130.58</v>
      </c>
    </row>
    <row r="43" spans="1:5" ht="15.95" customHeight="1" x14ac:dyDescent="0.2">
      <c r="A43" s="126" t="s">
        <v>68</v>
      </c>
      <c r="B43" s="127"/>
      <c r="C43" s="128">
        <v>561979.03</v>
      </c>
      <c r="D43" s="129" t="s">
        <v>319</v>
      </c>
      <c r="E43" s="130">
        <v>1123958.07</v>
      </c>
    </row>
    <row r="44" spans="1:5" ht="15.95" customHeight="1" x14ac:dyDescent="0.2">
      <c r="A44" s="126" t="s">
        <v>69</v>
      </c>
      <c r="B44" s="127"/>
      <c r="C44" s="128">
        <v>17202.22</v>
      </c>
      <c r="D44" s="129" t="s">
        <v>319</v>
      </c>
      <c r="E44" s="130">
        <v>34404.449999999997</v>
      </c>
    </row>
    <row r="45" spans="1:5" ht="15.95" customHeight="1" x14ac:dyDescent="0.2">
      <c r="A45" s="126" t="s">
        <v>70</v>
      </c>
      <c r="B45" s="127"/>
      <c r="C45" s="128">
        <v>56287.519999999997</v>
      </c>
      <c r="D45" s="129" t="s">
        <v>319</v>
      </c>
      <c r="E45" s="130">
        <v>112575.03</v>
      </c>
    </row>
    <row r="46" spans="1:5" ht="15.95" customHeight="1" x14ac:dyDescent="0.2">
      <c r="A46" s="126" t="s">
        <v>71</v>
      </c>
      <c r="B46" s="127"/>
      <c r="C46" s="128">
        <v>13569.93</v>
      </c>
      <c r="D46" s="129" t="s">
        <v>319</v>
      </c>
      <c r="E46" s="130">
        <v>27139.85</v>
      </c>
    </row>
    <row r="47" spans="1:5" ht="15.95" customHeight="1" x14ac:dyDescent="0.2">
      <c r="A47" s="126" t="s">
        <v>72</v>
      </c>
      <c r="B47" s="127"/>
      <c r="C47" s="128">
        <v>394013.31</v>
      </c>
      <c r="D47" s="129" t="s">
        <v>319</v>
      </c>
      <c r="E47" s="130">
        <v>788026.62</v>
      </c>
    </row>
    <row r="48" spans="1:5" ht="15.95" customHeight="1" x14ac:dyDescent="0.2">
      <c r="A48" s="126" t="s">
        <v>73</v>
      </c>
      <c r="B48" s="127"/>
      <c r="C48" s="128">
        <v>124343.78</v>
      </c>
      <c r="D48" s="131">
        <v>10741.56</v>
      </c>
      <c r="E48" s="130">
        <v>270170.68</v>
      </c>
    </row>
    <row r="49" spans="1:5" ht="15.95" customHeight="1" x14ac:dyDescent="0.2">
      <c r="A49" s="126" t="s">
        <v>74</v>
      </c>
      <c r="B49" s="127"/>
      <c r="C49" s="128">
        <v>52371.82</v>
      </c>
      <c r="D49" s="129" t="s">
        <v>319</v>
      </c>
      <c r="E49" s="130">
        <v>104743.64</v>
      </c>
    </row>
    <row r="50" spans="1:5" ht="15.95" customHeight="1" x14ac:dyDescent="0.2">
      <c r="A50" s="126" t="s">
        <v>75</v>
      </c>
      <c r="B50" s="127"/>
      <c r="C50" s="128">
        <v>45945.57</v>
      </c>
      <c r="D50" s="129" t="s">
        <v>319</v>
      </c>
      <c r="E50" s="130">
        <v>91891.14</v>
      </c>
    </row>
    <row r="51" spans="1:5" ht="15.95" customHeight="1" x14ac:dyDescent="0.2">
      <c r="A51" s="126" t="s">
        <v>76</v>
      </c>
      <c r="B51" s="127"/>
      <c r="C51" s="128">
        <v>12232.3</v>
      </c>
      <c r="D51" s="129" t="s">
        <v>319</v>
      </c>
      <c r="E51" s="130">
        <v>24464.6</v>
      </c>
    </row>
    <row r="52" spans="1:5" ht="15.95" customHeight="1" x14ac:dyDescent="0.2">
      <c r="A52" s="126" t="s">
        <v>77</v>
      </c>
      <c r="B52" s="127"/>
      <c r="C52" s="128">
        <v>34794.71</v>
      </c>
      <c r="D52" s="129" t="s">
        <v>319</v>
      </c>
      <c r="E52" s="130">
        <v>69589.429999999993</v>
      </c>
    </row>
    <row r="53" spans="1:5" ht="15.95" customHeight="1" x14ac:dyDescent="0.2">
      <c r="A53" s="126" t="s">
        <v>78</v>
      </c>
      <c r="B53" s="127"/>
      <c r="C53" s="128">
        <v>25817.49</v>
      </c>
      <c r="D53" s="129" t="s">
        <v>319</v>
      </c>
      <c r="E53" s="130">
        <v>51634.98</v>
      </c>
    </row>
    <row r="54" spans="1:5" ht="15.95" customHeight="1" x14ac:dyDescent="0.2">
      <c r="A54" s="121" t="s">
        <v>79</v>
      </c>
      <c r="B54" s="123">
        <v>172760.15</v>
      </c>
      <c r="C54" s="123">
        <v>172760.15</v>
      </c>
      <c r="D54" s="135" t="s">
        <v>319</v>
      </c>
      <c r="E54" s="125">
        <v>345520.31</v>
      </c>
    </row>
    <row r="55" spans="1:5" ht="15.95" customHeight="1" x14ac:dyDescent="0.2">
      <c r="A55" s="126" t="s">
        <v>80</v>
      </c>
      <c r="B55" s="128">
        <v>19135.03</v>
      </c>
      <c r="C55" s="128">
        <v>19135.03</v>
      </c>
      <c r="D55" s="129" t="s">
        <v>319</v>
      </c>
      <c r="E55" s="130">
        <v>38270.06</v>
      </c>
    </row>
    <row r="56" spans="1:5" ht="15.95" customHeight="1" x14ac:dyDescent="0.2">
      <c r="A56" s="126" t="s">
        <v>81</v>
      </c>
      <c r="B56" s="128">
        <v>154309.07</v>
      </c>
      <c r="C56" s="128">
        <v>145239.67999999999</v>
      </c>
      <c r="D56" s="131">
        <v>9069.3799999999992</v>
      </c>
      <c r="E56" s="130">
        <v>308618.13</v>
      </c>
    </row>
    <row r="57" spans="1:5" ht="15.95" customHeight="1" x14ac:dyDescent="0.2">
      <c r="A57" s="126" t="s">
        <v>82</v>
      </c>
      <c r="B57" s="128">
        <v>13997.6</v>
      </c>
      <c r="C57" s="128">
        <v>13997.6</v>
      </c>
      <c r="D57" s="129" t="s">
        <v>319</v>
      </c>
      <c r="E57" s="130">
        <v>27995.200000000001</v>
      </c>
    </row>
    <row r="58" spans="1:5" ht="15.95" customHeight="1" x14ac:dyDescent="0.2">
      <c r="A58" s="126" t="s">
        <v>324</v>
      </c>
      <c r="B58" s="128">
        <v>37474.199999999997</v>
      </c>
      <c r="C58" s="128">
        <v>37474.199999999997</v>
      </c>
      <c r="D58" s="129" t="s">
        <v>319</v>
      </c>
      <c r="E58" s="130">
        <v>74948.399999999994</v>
      </c>
    </row>
    <row r="59" spans="1:5" ht="15.95" customHeight="1" x14ac:dyDescent="0.2">
      <c r="A59" s="126" t="s">
        <v>325</v>
      </c>
      <c r="B59" s="128">
        <v>52264.35</v>
      </c>
      <c r="C59" s="128">
        <v>52264.35</v>
      </c>
      <c r="D59" s="129" t="s">
        <v>319</v>
      </c>
      <c r="E59" s="130">
        <v>104528.7</v>
      </c>
    </row>
    <row r="60" spans="1:5" ht="15.95" customHeight="1" x14ac:dyDescent="0.2">
      <c r="A60" s="126" t="s">
        <v>86</v>
      </c>
      <c r="B60" s="128">
        <v>422038.43</v>
      </c>
      <c r="C60" s="128">
        <v>380954.96</v>
      </c>
      <c r="D60" s="131">
        <v>41083.47</v>
      </c>
      <c r="E60" s="130">
        <v>844076.87</v>
      </c>
    </row>
    <row r="61" spans="1:5" ht="15.95" customHeight="1" x14ac:dyDescent="0.2">
      <c r="A61" s="126" t="s">
        <v>87</v>
      </c>
      <c r="B61" s="128">
        <v>2388294.41</v>
      </c>
      <c r="C61" s="128">
        <v>2049541.66</v>
      </c>
      <c r="D61" s="131">
        <v>338752.75</v>
      </c>
      <c r="E61" s="130">
        <v>4776588.82</v>
      </c>
    </row>
    <row r="62" spans="1:5" ht="15.95" customHeight="1" x14ac:dyDescent="0.2">
      <c r="A62" s="126" t="s">
        <v>88</v>
      </c>
      <c r="B62" s="128">
        <v>47383.92</v>
      </c>
      <c r="C62" s="128">
        <v>45345.36</v>
      </c>
      <c r="D62" s="131">
        <v>2038.56</v>
      </c>
      <c r="E62" s="130">
        <v>94767.85</v>
      </c>
    </row>
    <row r="63" spans="1:5" ht="15.95" customHeight="1" x14ac:dyDescent="0.2">
      <c r="A63" s="126" t="s">
        <v>89</v>
      </c>
      <c r="B63" s="128">
        <v>5032.8</v>
      </c>
      <c r="C63" s="128">
        <v>5032.8</v>
      </c>
      <c r="D63" s="129" t="s">
        <v>319</v>
      </c>
      <c r="E63" s="130">
        <v>10065.61</v>
      </c>
    </row>
    <row r="64" spans="1:5" ht="15.95" customHeight="1" x14ac:dyDescent="0.2">
      <c r="A64" s="126" t="s">
        <v>90</v>
      </c>
      <c r="B64" s="128">
        <v>172106.56</v>
      </c>
      <c r="C64" s="128">
        <v>158292.63</v>
      </c>
      <c r="D64" s="131">
        <v>13813.94</v>
      </c>
      <c r="E64" s="130">
        <v>344213.13</v>
      </c>
    </row>
    <row r="65" spans="1:5" ht="15.95" customHeight="1" x14ac:dyDescent="0.2">
      <c r="A65" s="126" t="s">
        <v>91</v>
      </c>
      <c r="B65" s="128">
        <v>74166.509999999995</v>
      </c>
      <c r="C65" s="128">
        <v>74166.509999999995</v>
      </c>
      <c r="D65" s="129" t="s">
        <v>319</v>
      </c>
      <c r="E65" s="130">
        <v>148333.01</v>
      </c>
    </row>
    <row r="66" spans="1:5" ht="15.95" customHeight="1" x14ac:dyDescent="0.2">
      <c r="A66" s="126" t="s">
        <v>92</v>
      </c>
      <c r="B66" s="128">
        <v>143225.67000000001</v>
      </c>
      <c r="C66" s="128">
        <v>131960.03</v>
      </c>
      <c r="D66" s="131">
        <v>11265.63</v>
      </c>
      <c r="E66" s="130">
        <v>286451.33</v>
      </c>
    </row>
    <row r="67" spans="1:5" ht="15.95" customHeight="1" x14ac:dyDescent="0.2">
      <c r="A67" s="126" t="s">
        <v>93</v>
      </c>
      <c r="B67" s="128">
        <v>17162.47</v>
      </c>
      <c r="C67" s="128">
        <v>17162.47</v>
      </c>
      <c r="D67" s="129" t="s">
        <v>319</v>
      </c>
      <c r="E67" s="130">
        <v>34324.93</v>
      </c>
    </row>
    <row r="68" spans="1:5" ht="15.95" customHeight="1" x14ac:dyDescent="0.2">
      <c r="A68" s="126" t="s">
        <v>94</v>
      </c>
      <c r="B68" s="128">
        <v>13895.79</v>
      </c>
      <c r="C68" s="128">
        <v>13895.79</v>
      </c>
      <c r="D68" s="129" t="s">
        <v>319</v>
      </c>
      <c r="E68" s="130">
        <v>27791.58</v>
      </c>
    </row>
    <row r="69" spans="1:5" ht="15.95" customHeight="1" x14ac:dyDescent="0.2">
      <c r="A69" s="126" t="s">
        <v>95</v>
      </c>
      <c r="B69" s="128">
        <v>32649.01</v>
      </c>
      <c r="C69" s="128">
        <v>32649.01</v>
      </c>
      <c r="D69" s="129" t="s">
        <v>319</v>
      </c>
      <c r="E69" s="130">
        <v>65298.02</v>
      </c>
    </row>
    <row r="70" spans="1:5" ht="15.95" customHeight="1" x14ac:dyDescent="0.2">
      <c r="A70" s="126" t="s">
        <v>96</v>
      </c>
      <c r="B70" s="128">
        <v>21555.48</v>
      </c>
      <c r="C70" s="128">
        <v>21555.48</v>
      </c>
      <c r="D70" s="129" t="s">
        <v>319</v>
      </c>
      <c r="E70" s="130">
        <v>43110.96</v>
      </c>
    </row>
    <row r="71" spans="1:5" ht="15.95" customHeight="1" x14ac:dyDescent="0.2">
      <c r="A71" s="126" t="s">
        <v>97</v>
      </c>
      <c r="B71" s="128">
        <v>23920.84</v>
      </c>
      <c r="C71" s="128">
        <v>23920.84</v>
      </c>
      <c r="D71" s="129" t="s">
        <v>319</v>
      </c>
      <c r="E71" s="130">
        <v>47841.67</v>
      </c>
    </row>
    <row r="72" spans="1:5" ht="15.95" customHeight="1" x14ac:dyDescent="0.2">
      <c r="A72" s="126" t="s">
        <v>98</v>
      </c>
      <c r="B72" s="128">
        <v>21947.07</v>
      </c>
      <c r="C72" s="128">
        <v>21947.07</v>
      </c>
      <c r="D72" s="129" t="s">
        <v>319</v>
      </c>
      <c r="E72" s="130">
        <v>43894.14</v>
      </c>
    </row>
    <row r="73" spans="1:5" ht="15.95" customHeight="1" x14ac:dyDescent="0.2">
      <c r="A73" s="126" t="s">
        <v>99</v>
      </c>
      <c r="B73" s="128">
        <v>121927.66</v>
      </c>
      <c r="C73" s="128">
        <v>121927.66</v>
      </c>
      <c r="D73" s="129" t="s">
        <v>319</v>
      </c>
      <c r="E73" s="130">
        <v>243855.33</v>
      </c>
    </row>
    <row r="74" spans="1:5" ht="15.95" customHeight="1" x14ac:dyDescent="0.2">
      <c r="A74" s="126" t="s">
        <v>100</v>
      </c>
      <c r="B74" s="128">
        <v>56005.63</v>
      </c>
      <c r="C74" s="128">
        <v>56005.63</v>
      </c>
      <c r="D74" s="129" t="s">
        <v>319</v>
      </c>
      <c r="E74" s="130">
        <v>112011.25</v>
      </c>
    </row>
    <row r="75" spans="1:5" ht="15.95" customHeight="1" x14ac:dyDescent="0.2">
      <c r="A75" s="126" t="s">
        <v>101</v>
      </c>
      <c r="B75" s="128">
        <v>85845.52</v>
      </c>
      <c r="C75" s="128">
        <v>78307.360000000001</v>
      </c>
      <c r="D75" s="131">
        <v>7538.15</v>
      </c>
      <c r="E75" s="130">
        <v>171691.04</v>
      </c>
    </row>
    <row r="76" spans="1:5" ht="15.95" customHeight="1" x14ac:dyDescent="0.2">
      <c r="A76" s="126" t="s">
        <v>102</v>
      </c>
      <c r="B76" s="128">
        <v>225330.29</v>
      </c>
      <c r="C76" s="128">
        <v>209769.98</v>
      </c>
      <c r="D76" s="131">
        <v>15560.31</v>
      </c>
      <c r="E76" s="130">
        <v>450660.57</v>
      </c>
    </row>
    <row r="77" spans="1:5" ht="15.95" customHeight="1" x14ac:dyDescent="0.2">
      <c r="A77" s="126" t="s">
        <v>103</v>
      </c>
      <c r="B77" s="128">
        <v>15696.57</v>
      </c>
      <c r="C77" s="128">
        <v>15696.57</v>
      </c>
      <c r="D77" s="129" t="s">
        <v>319</v>
      </c>
      <c r="E77" s="130">
        <v>31393.14</v>
      </c>
    </row>
    <row r="78" spans="1:5" ht="15.95" customHeight="1" x14ac:dyDescent="0.2">
      <c r="A78" s="126" t="s">
        <v>104</v>
      </c>
      <c r="B78" s="128">
        <v>23576.77</v>
      </c>
      <c r="C78" s="128">
        <v>23576.77</v>
      </c>
      <c r="D78" s="129" t="s">
        <v>319</v>
      </c>
      <c r="E78" s="130">
        <v>47153.54</v>
      </c>
    </row>
    <row r="79" spans="1:5" ht="15.95" customHeight="1" x14ac:dyDescent="0.2">
      <c r="A79" s="126" t="s">
        <v>105</v>
      </c>
      <c r="B79" s="128">
        <v>56906.22</v>
      </c>
      <c r="C79" s="128">
        <v>56906.22</v>
      </c>
      <c r="D79" s="129" t="s">
        <v>319</v>
      </c>
      <c r="E79" s="130">
        <v>113812.45</v>
      </c>
    </row>
    <row r="80" spans="1:5" ht="15.95" customHeight="1" x14ac:dyDescent="0.2">
      <c r="A80" s="126" t="s">
        <v>106</v>
      </c>
      <c r="B80" s="128">
        <v>30695.63</v>
      </c>
      <c r="C80" s="128">
        <v>30695.63</v>
      </c>
      <c r="D80" s="129" t="s">
        <v>319</v>
      </c>
      <c r="E80" s="130">
        <v>61391.26</v>
      </c>
    </row>
    <row r="81" spans="1:5" ht="15.95" customHeight="1" x14ac:dyDescent="0.2">
      <c r="A81" s="126" t="s">
        <v>107</v>
      </c>
      <c r="B81" s="128">
        <v>37200.76</v>
      </c>
      <c r="C81" s="128">
        <v>37200.76</v>
      </c>
      <c r="D81" s="129" t="s">
        <v>319</v>
      </c>
      <c r="E81" s="130">
        <v>74401.509999999995</v>
      </c>
    </row>
    <row r="82" spans="1:5" ht="15.95" customHeight="1" x14ac:dyDescent="0.2">
      <c r="A82" s="126" t="s">
        <v>108</v>
      </c>
      <c r="B82" s="128">
        <v>265256.33</v>
      </c>
      <c r="C82" s="128">
        <v>265256.33</v>
      </c>
      <c r="D82" s="129" t="s">
        <v>319</v>
      </c>
      <c r="E82" s="130">
        <v>530512.67000000004</v>
      </c>
    </row>
    <row r="83" spans="1:5" ht="15.95" customHeight="1" x14ac:dyDescent="0.2">
      <c r="A83" s="126" t="s">
        <v>109</v>
      </c>
      <c r="B83" s="128">
        <v>57097.49</v>
      </c>
      <c r="C83" s="128">
        <v>55117.14</v>
      </c>
      <c r="D83" s="131">
        <v>1980.34</v>
      </c>
      <c r="E83" s="130">
        <v>114194.98</v>
      </c>
    </row>
    <row r="84" spans="1:5" ht="15.95" customHeight="1" x14ac:dyDescent="0.2">
      <c r="A84" s="126" t="s">
        <v>110</v>
      </c>
      <c r="B84" s="128">
        <v>367006.62</v>
      </c>
      <c r="C84" s="128">
        <v>367006.62</v>
      </c>
      <c r="D84" s="129" t="s">
        <v>319</v>
      </c>
      <c r="E84" s="130">
        <v>734013.24</v>
      </c>
    </row>
    <row r="85" spans="1:5" ht="15.95" customHeight="1" x14ac:dyDescent="0.2">
      <c r="A85" s="126" t="s">
        <v>111</v>
      </c>
      <c r="B85" s="128">
        <v>11689.48</v>
      </c>
      <c r="C85" s="128">
        <v>11689.48</v>
      </c>
      <c r="D85" s="129" t="s">
        <v>319</v>
      </c>
      <c r="E85" s="130">
        <v>23378.959999999999</v>
      </c>
    </row>
    <row r="86" spans="1:5" ht="15.95" customHeight="1" x14ac:dyDescent="0.2">
      <c r="A86" s="126" t="s">
        <v>112</v>
      </c>
      <c r="B86" s="128">
        <v>590411.57999999996</v>
      </c>
      <c r="C86" s="128">
        <v>538892.18000000005</v>
      </c>
      <c r="D86" s="131">
        <v>51519.4</v>
      </c>
      <c r="E86" s="130">
        <v>1180823.1499999999</v>
      </c>
    </row>
    <row r="87" spans="1:5" ht="15.95" customHeight="1" x14ac:dyDescent="0.2">
      <c r="A87" s="126" t="s">
        <v>113</v>
      </c>
      <c r="B87" s="128">
        <v>26741.39</v>
      </c>
      <c r="C87" s="128">
        <v>26741.39</v>
      </c>
      <c r="D87" s="129" t="s">
        <v>319</v>
      </c>
      <c r="E87" s="130">
        <v>53482.77</v>
      </c>
    </row>
    <row r="88" spans="1:5" ht="15.95" customHeight="1" x14ac:dyDescent="0.2">
      <c r="A88" s="126" t="s">
        <v>114</v>
      </c>
      <c r="B88" s="128">
        <v>642071.42000000004</v>
      </c>
      <c r="C88" s="128">
        <v>642071.42000000004</v>
      </c>
      <c r="D88" s="129" t="s">
        <v>319</v>
      </c>
      <c r="E88" s="130">
        <v>1284142.8400000001</v>
      </c>
    </row>
    <row r="89" spans="1:5" ht="15.95" customHeight="1" x14ac:dyDescent="0.2">
      <c r="A89" s="126" t="s">
        <v>115</v>
      </c>
      <c r="B89" s="128">
        <v>17576.73</v>
      </c>
      <c r="C89" s="128">
        <v>17576.73</v>
      </c>
      <c r="D89" s="129" t="s">
        <v>319</v>
      </c>
      <c r="E89" s="130">
        <v>35153.449999999997</v>
      </c>
    </row>
    <row r="90" spans="1:5" ht="15.95" customHeight="1" x14ac:dyDescent="0.2">
      <c r="A90" s="126" t="s">
        <v>116</v>
      </c>
      <c r="B90" s="128">
        <v>68851.62</v>
      </c>
      <c r="C90" s="128">
        <v>68851.62</v>
      </c>
      <c r="D90" s="129" t="s">
        <v>319</v>
      </c>
      <c r="E90" s="130">
        <v>137703.24</v>
      </c>
    </row>
    <row r="91" spans="1:5" ht="15.95" customHeight="1" x14ac:dyDescent="0.2">
      <c r="A91" s="126" t="s">
        <v>117</v>
      </c>
      <c r="B91" s="128">
        <v>990166.42</v>
      </c>
      <c r="C91" s="128">
        <v>868803.79</v>
      </c>
      <c r="D91" s="131">
        <v>121362.63</v>
      </c>
      <c r="E91" s="130">
        <v>1980332.84</v>
      </c>
    </row>
    <row r="92" spans="1:5" ht="15.95" customHeight="1" x14ac:dyDescent="0.2">
      <c r="A92" s="126" t="s">
        <v>118</v>
      </c>
      <c r="B92" s="128">
        <v>45264.47</v>
      </c>
      <c r="C92" s="128">
        <v>45264.47</v>
      </c>
      <c r="D92" s="129" t="s">
        <v>319</v>
      </c>
      <c r="E92" s="130">
        <v>90528.95</v>
      </c>
    </row>
    <row r="93" spans="1:5" ht="15.95" customHeight="1" x14ac:dyDescent="0.2">
      <c r="A93" s="126" t="s">
        <v>119</v>
      </c>
      <c r="B93" s="128">
        <v>22052.81</v>
      </c>
      <c r="C93" s="128">
        <v>22052.81</v>
      </c>
      <c r="D93" s="129" t="s">
        <v>319</v>
      </c>
      <c r="E93" s="130">
        <v>44105.62</v>
      </c>
    </row>
    <row r="94" spans="1:5" ht="15.95" customHeight="1" x14ac:dyDescent="0.2">
      <c r="A94" s="126" t="s">
        <v>326</v>
      </c>
      <c r="B94" s="128">
        <v>83677.2</v>
      </c>
      <c r="C94" s="128">
        <v>76871.59</v>
      </c>
      <c r="D94" s="131">
        <v>6805.61</v>
      </c>
      <c r="E94" s="130">
        <v>167354.39000000001</v>
      </c>
    </row>
    <row r="95" spans="1:5" ht="15.95" customHeight="1" x14ac:dyDescent="0.2">
      <c r="A95" s="126" t="s">
        <v>122</v>
      </c>
      <c r="B95" s="128">
        <v>59806.37</v>
      </c>
      <c r="C95" s="128">
        <v>59806.37</v>
      </c>
      <c r="D95" s="129" t="s">
        <v>319</v>
      </c>
      <c r="E95" s="130">
        <v>119612.74</v>
      </c>
    </row>
    <row r="96" spans="1:5" ht="15.95" customHeight="1" x14ac:dyDescent="0.2">
      <c r="A96" s="126" t="s">
        <v>327</v>
      </c>
      <c r="B96" s="128">
        <v>26299.77</v>
      </c>
      <c r="C96" s="128">
        <v>26299.77</v>
      </c>
      <c r="D96" s="129" t="s">
        <v>319</v>
      </c>
      <c r="E96" s="130">
        <v>52599.54</v>
      </c>
    </row>
    <row r="97" spans="1:5" ht="15.95" customHeight="1" x14ac:dyDescent="0.2">
      <c r="A97" s="126" t="s">
        <v>328</v>
      </c>
      <c r="B97" s="128">
        <v>23519.24</v>
      </c>
      <c r="C97" s="128">
        <v>23519.24</v>
      </c>
      <c r="D97" s="129" t="s">
        <v>319</v>
      </c>
      <c r="E97" s="130">
        <v>47038.49</v>
      </c>
    </row>
    <row r="98" spans="1:5" ht="15.95" customHeight="1" x14ac:dyDescent="0.2">
      <c r="A98" s="126" t="s">
        <v>124</v>
      </c>
      <c r="B98" s="128">
        <v>27142.74</v>
      </c>
      <c r="C98" s="128">
        <v>27142.74</v>
      </c>
      <c r="D98" s="129" t="s">
        <v>319</v>
      </c>
      <c r="E98" s="130">
        <v>54285.48</v>
      </c>
    </row>
    <row r="99" spans="1:5" ht="15.95" customHeight="1" x14ac:dyDescent="0.2">
      <c r="A99" s="126" t="s">
        <v>125</v>
      </c>
      <c r="B99" s="128">
        <v>145635.03</v>
      </c>
      <c r="C99" s="128">
        <v>145635.03</v>
      </c>
      <c r="D99" s="129" t="s">
        <v>319</v>
      </c>
      <c r="E99" s="130">
        <v>291270.05</v>
      </c>
    </row>
    <row r="100" spans="1:5" ht="15.95" customHeight="1" x14ac:dyDescent="0.2">
      <c r="A100" s="126" t="s">
        <v>126</v>
      </c>
      <c r="B100" s="128">
        <v>566902.91</v>
      </c>
      <c r="C100" s="128">
        <v>500691</v>
      </c>
      <c r="D100" s="131">
        <v>66211.91</v>
      </c>
      <c r="E100" s="130">
        <v>1133805.83</v>
      </c>
    </row>
    <row r="101" spans="1:5" ht="15.95" customHeight="1" x14ac:dyDescent="0.2">
      <c r="A101" s="126" t="s">
        <v>127</v>
      </c>
      <c r="B101" s="128">
        <v>72540.5</v>
      </c>
      <c r="C101" s="128">
        <v>68783.31</v>
      </c>
      <c r="D101" s="131">
        <v>3757.19</v>
      </c>
      <c r="E101" s="130">
        <v>145081</v>
      </c>
    </row>
    <row r="102" spans="1:5" ht="15.95" customHeight="1" x14ac:dyDescent="0.2">
      <c r="A102" s="126" t="s">
        <v>128</v>
      </c>
      <c r="B102" s="128">
        <v>5550.23</v>
      </c>
      <c r="C102" s="128">
        <v>5550.23</v>
      </c>
      <c r="D102" s="129" t="s">
        <v>319</v>
      </c>
      <c r="E102" s="130">
        <v>11100.46</v>
      </c>
    </row>
    <row r="103" spans="1:5" ht="15.95" customHeight="1" x14ac:dyDescent="0.2">
      <c r="A103" s="126" t="s">
        <v>129</v>
      </c>
      <c r="B103" s="128">
        <v>22407.7</v>
      </c>
      <c r="C103" s="128">
        <v>22407.7</v>
      </c>
      <c r="D103" s="129" t="s">
        <v>319</v>
      </c>
      <c r="E103" s="130">
        <v>44815.39</v>
      </c>
    </row>
    <row r="104" spans="1:5" ht="15.95" customHeight="1" x14ac:dyDescent="0.2">
      <c r="A104" s="126" t="s">
        <v>130</v>
      </c>
      <c r="B104" s="128">
        <v>143917.29999999999</v>
      </c>
      <c r="C104" s="128">
        <v>143917.29999999999</v>
      </c>
      <c r="D104" s="129" t="s">
        <v>319</v>
      </c>
      <c r="E104" s="130">
        <v>287834.59999999998</v>
      </c>
    </row>
    <row r="105" spans="1:5" ht="15.95" customHeight="1" x14ac:dyDescent="0.2">
      <c r="A105" s="126" t="s">
        <v>131</v>
      </c>
      <c r="B105" s="128">
        <v>336367.49</v>
      </c>
      <c r="C105" s="128">
        <v>300955.82</v>
      </c>
      <c r="D105" s="131">
        <v>35411.67</v>
      </c>
      <c r="E105" s="130">
        <v>672734.97</v>
      </c>
    </row>
    <row r="106" spans="1:5" ht="15.95" customHeight="1" x14ac:dyDescent="0.2">
      <c r="A106" s="126" t="s">
        <v>132</v>
      </c>
      <c r="B106" s="128">
        <v>46772.38</v>
      </c>
      <c r="C106" s="128">
        <v>46772.38</v>
      </c>
      <c r="D106" s="129" t="s">
        <v>319</v>
      </c>
      <c r="E106" s="130">
        <v>93544.75</v>
      </c>
    </row>
    <row r="107" spans="1:5" ht="15.95" customHeight="1" x14ac:dyDescent="0.2">
      <c r="A107" s="126" t="s">
        <v>133</v>
      </c>
      <c r="B107" s="136">
        <v>22432</v>
      </c>
      <c r="C107" s="136">
        <v>22432</v>
      </c>
      <c r="D107" s="137" t="s">
        <v>319</v>
      </c>
      <c r="E107" s="138">
        <v>44864</v>
      </c>
    </row>
    <row r="108" spans="1:5" ht="15.95" customHeight="1" x14ac:dyDescent="0.2">
      <c r="A108" s="139" t="s">
        <v>329</v>
      </c>
      <c r="B108" s="140">
        <v>17018750</v>
      </c>
      <c r="C108" s="140">
        <v>16167812.5</v>
      </c>
      <c r="D108" s="141">
        <v>850937.5</v>
      </c>
      <c r="E108" s="142">
        <v>34037500</v>
      </c>
    </row>
  </sheetData>
  <mergeCells count="6">
    <mergeCell ref="A6:E6"/>
    <mergeCell ref="A1:E1"/>
    <mergeCell ref="A2:E2"/>
    <mergeCell ref="A3:E3"/>
    <mergeCell ref="A4:E4"/>
    <mergeCell ref="A5:D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1"/>
  <sheetViews>
    <sheetView topLeftCell="A102" zoomScale="120" zoomScaleNormal="120" workbookViewId="0">
      <selection activeCell="AI127" sqref="AI127"/>
    </sheetView>
  </sheetViews>
  <sheetFormatPr defaultRowHeight="12.75" x14ac:dyDescent="0.2"/>
  <cols>
    <col min="1" max="1" width="3.5" style="143" customWidth="1"/>
    <col min="2" max="2" width="9.5" style="143" customWidth="1"/>
    <col min="3" max="3" width="0.875" style="143" customWidth="1"/>
    <col min="4" max="4" width="1.625" style="143" customWidth="1"/>
    <col min="5" max="5" width="7.875" style="143" customWidth="1"/>
    <col min="6" max="6" width="1.625" style="143" customWidth="1"/>
    <col min="7" max="7" width="0.875" style="143" customWidth="1"/>
    <col min="8" max="9" width="1.625" style="143" customWidth="1"/>
    <col min="10" max="10" width="6" style="143" customWidth="1"/>
    <col min="11" max="12" width="0.875" style="143" customWidth="1"/>
    <col min="13" max="13" width="2.5" style="143" customWidth="1"/>
    <col min="14" max="14" width="5.125" style="143" customWidth="1"/>
    <col min="15" max="15" width="0.875" style="143" customWidth="1"/>
    <col min="16" max="17" width="1.625" style="143" customWidth="1"/>
    <col min="18" max="18" width="5.125" style="143" customWidth="1"/>
    <col min="19" max="19" width="1.625" style="143" customWidth="1"/>
    <col min="20" max="20" width="0.875" style="143" customWidth="1"/>
    <col min="21" max="21" width="4.375" style="143" customWidth="1"/>
    <col min="22" max="22" width="0.875" style="143" customWidth="1"/>
    <col min="23" max="23" width="2.5" style="143" customWidth="1"/>
    <col min="24" max="25" width="0.875" style="143" customWidth="1"/>
    <col min="26" max="26" width="5.125" style="143" customWidth="1"/>
    <col min="27" max="27" width="3.5" style="143" customWidth="1"/>
    <col min="28" max="28" width="2.5" style="143" customWidth="1"/>
    <col min="29" max="29" width="0.875" style="143" customWidth="1"/>
    <col min="30" max="30" width="1.625" style="143" customWidth="1"/>
    <col min="31" max="31" width="4.375" style="143" customWidth="1"/>
    <col min="32" max="32" width="0.875" style="143" customWidth="1"/>
    <col min="33" max="33" width="1.625" style="143" customWidth="1"/>
    <col min="34" max="34" width="0.875" style="143" customWidth="1"/>
    <col min="35" max="35" width="7" style="143" customWidth="1"/>
    <col min="36" max="36" width="0.875" style="143" customWidth="1"/>
    <col min="37" max="37" width="1.625" style="143" customWidth="1"/>
    <col min="38" max="38" width="0.875" style="143" customWidth="1"/>
    <col min="39" max="39" width="5.125" style="143" customWidth="1"/>
    <col min="40" max="40" width="2.5" style="143" customWidth="1"/>
    <col min="41" max="42" width="1.625" style="143" customWidth="1"/>
    <col min="43" max="43" width="7" style="143" customWidth="1"/>
    <col min="44" max="44" width="2.5" style="143" customWidth="1"/>
    <col min="45" max="45" width="0.875" style="143" customWidth="1"/>
    <col min="46" max="46" width="15.625" style="143" customWidth="1"/>
    <col min="47" max="16384" width="9" style="143"/>
  </cols>
  <sheetData>
    <row r="1" spans="1:43" ht="29.1" customHeight="1" x14ac:dyDescent="0.2">
      <c r="A1" s="264"/>
      <c r="B1" s="265"/>
      <c r="C1" s="268" t="s">
        <v>330</v>
      </c>
      <c r="D1" s="269"/>
      <c r="E1" s="269"/>
      <c r="F1" s="270"/>
      <c r="G1" s="271" t="s">
        <v>331</v>
      </c>
      <c r="H1" s="272"/>
      <c r="I1" s="272"/>
      <c r="J1" s="272"/>
      <c r="K1" s="272"/>
      <c r="L1" s="272"/>
      <c r="M1" s="272"/>
      <c r="N1" s="272"/>
      <c r="O1" s="272"/>
      <c r="P1" s="272"/>
      <c r="Q1" s="272"/>
      <c r="R1" s="273"/>
      <c r="S1" s="268" t="s">
        <v>332</v>
      </c>
      <c r="T1" s="269"/>
      <c r="U1" s="269"/>
      <c r="V1" s="269"/>
      <c r="W1" s="269"/>
      <c r="X1" s="269"/>
      <c r="Y1" s="269"/>
      <c r="Z1" s="269"/>
      <c r="AA1" s="269"/>
      <c r="AB1" s="270"/>
      <c r="AC1" s="274" t="s">
        <v>333</v>
      </c>
      <c r="AD1" s="275"/>
      <c r="AE1" s="275"/>
      <c r="AF1" s="275"/>
      <c r="AG1" s="275"/>
      <c r="AH1" s="275"/>
      <c r="AI1" s="275"/>
      <c r="AJ1" s="275"/>
      <c r="AK1" s="276"/>
      <c r="AL1" s="277" t="s">
        <v>334</v>
      </c>
      <c r="AM1" s="278"/>
      <c r="AN1" s="278"/>
      <c r="AO1" s="278"/>
      <c r="AP1" s="278"/>
      <c r="AQ1" s="279"/>
    </row>
    <row r="2" spans="1:43" ht="12.95" customHeight="1" x14ac:dyDescent="0.2">
      <c r="A2" s="266"/>
      <c r="B2" s="267"/>
      <c r="C2" s="201"/>
      <c r="D2" s="197"/>
      <c r="E2" s="197"/>
      <c r="F2" s="198"/>
      <c r="G2" s="201" t="s">
        <v>335</v>
      </c>
      <c r="H2" s="197"/>
      <c r="I2" s="197"/>
      <c r="J2" s="197"/>
      <c r="K2" s="225" t="s">
        <v>336</v>
      </c>
      <c r="L2" s="225"/>
      <c r="M2" s="225"/>
      <c r="N2" s="225"/>
      <c r="O2" s="199" t="s">
        <v>337</v>
      </c>
      <c r="P2" s="199"/>
      <c r="Q2" s="199"/>
      <c r="R2" s="200"/>
      <c r="S2" s="201" t="s">
        <v>335</v>
      </c>
      <c r="T2" s="197"/>
      <c r="U2" s="197"/>
      <c r="V2" s="197"/>
      <c r="W2" s="197"/>
      <c r="X2" s="197" t="s">
        <v>337</v>
      </c>
      <c r="Y2" s="197"/>
      <c r="Z2" s="197"/>
      <c r="AA2" s="197"/>
      <c r="AB2" s="198"/>
      <c r="AC2" s="263" t="s">
        <v>335</v>
      </c>
      <c r="AD2" s="199"/>
      <c r="AE2" s="199"/>
      <c r="AF2" s="197" t="s">
        <v>337</v>
      </c>
      <c r="AG2" s="197"/>
      <c r="AH2" s="197"/>
      <c r="AI2" s="197"/>
      <c r="AJ2" s="197"/>
      <c r="AK2" s="198"/>
      <c r="AL2" s="201" t="s">
        <v>335</v>
      </c>
      <c r="AM2" s="197"/>
      <c r="AN2" s="197"/>
      <c r="AO2" s="197" t="s">
        <v>337</v>
      </c>
      <c r="AP2" s="197"/>
      <c r="AQ2" s="198"/>
    </row>
    <row r="3" spans="1:43" ht="12" customHeight="1" x14ac:dyDescent="0.2">
      <c r="A3" s="244" t="s">
        <v>338</v>
      </c>
      <c r="B3" s="246"/>
      <c r="C3" s="238">
        <v>18822898</v>
      </c>
      <c r="D3" s="239"/>
      <c r="E3" s="239"/>
      <c r="F3" s="240"/>
      <c r="G3" s="241">
        <v>15.6</v>
      </c>
      <c r="H3" s="242"/>
      <c r="I3" s="242"/>
      <c r="J3" s="243"/>
      <c r="K3" s="247" t="s">
        <v>339</v>
      </c>
      <c r="L3" s="248"/>
      <c r="M3" s="248"/>
      <c r="N3" s="249"/>
      <c r="O3" s="238">
        <v>293637</v>
      </c>
      <c r="P3" s="239"/>
      <c r="Q3" s="239"/>
      <c r="R3" s="240"/>
      <c r="S3" s="241">
        <v>43</v>
      </c>
      <c r="T3" s="242"/>
      <c r="U3" s="242"/>
      <c r="V3" s="242"/>
      <c r="W3" s="243"/>
      <c r="X3" s="238">
        <v>809385</v>
      </c>
      <c r="Y3" s="239"/>
      <c r="Z3" s="239"/>
      <c r="AA3" s="239"/>
      <c r="AB3" s="240"/>
      <c r="AC3" s="241">
        <v>8</v>
      </c>
      <c r="AD3" s="242"/>
      <c r="AE3" s="243"/>
      <c r="AF3" s="238">
        <v>150583</v>
      </c>
      <c r="AG3" s="239"/>
      <c r="AH3" s="239"/>
      <c r="AI3" s="239"/>
      <c r="AJ3" s="239"/>
      <c r="AK3" s="240"/>
      <c r="AL3" s="241">
        <v>66.599999999999994</v>
      </c>
      <c r="AM3" s="242"/>
      <c r="AN3" s="243"/>
      <c r="AO3" s="238">
        <v>1253605</v>
      </c>
      <c r="AP3" s="239"/>
      <c r="AQ3" s="240"/>
    </row>
    <row r="4" spans="1:43" ht="12" customHeight="1" x14ac:dyDescent="0.2">
      <c r="A4" s="244" t="s">
        <v>340</v>
      </c>
      <c r="B4" s="246"/>
      <c r="C4" s="238">
        <v>607388</v>
      </c>
      <c r="D4" s="239"/>
      <c r="E4" s="239"/>
      <c r="F4" s="240"/>
      <c r="G4" s="241">
        <v>20</v>
      </c>
      <c r="H4" s="242"/>
      <c r="I4" s="242"/>
      <c r="J4" s="243"/>
      <c r="K4" s="247" t="s">
        <v>341</v>
      </c>
      <c r="L4" s="248"/>
      <c r="M4" s="248"/>
      <c r="N4" s="249"/>
      <c r="O4" s="238">
        <v>12148</v>
      </c>
      <c r="P4" s="239"/>
      <c r="Q4" s="239"/>
      <c r="R4" s="240"/>
      <c r="S4" s="241">
        <v>50.2</v>
      </c>
      <c r="T4" s="242"/>
      <c r="U4" s="242"/>
      <c r="V4" s="242"/>
      <c r="W4" s="243"/>
      <c r="X4" s="238">
        <v>30491</v>
      </c>
      <c r="Y4" s="239"/>
      <c r="Z4" s="239"/>
      <c r="AA4" s="239"/>
      <c r="AB4" s="240"/>
      <c r="AC4" s="241">
        <v>5</v>
      </c>
      <c r="AD4" s="242"/>
      <c r="AE4" s="243"/>
      <c r="AF4" s="238">
        <v>3037</v>
      </c>
      <c r="AG4" s="239"/>
      <c r="AH4" s="239"/>
      <c r="AI4" s="239"/>
      <c r="AJ4" s="239"/>
      <c r="AK4" s="240"/>
      <c r="AL4" s="241">
        <v>75.2</v>
      </c>
      <c r="AM4" s="242"/>
      <c r="AN4" s="243"/>
      <c r="AO4" s="238">
        <v>45676</v>
      </c>
      <c r="AP4" s="239"/>
      <c r="AQ4" s="240"/>
    </row>
    <row r="5" spans="1:43" ht="12" customHeight="1" x14ac:dyDescent="0.2">
      <c r="A5" s="244" t="s">
        <v>342</v>
      </c>
      <c r="B5" s="246"/>
      <c r="C5" s="238">
        <v>10123791</v>
      </c>
      <c r="D5" s="239"/>
      <c r="E5" s="239"/>
      <c r="F5" s="240"/>
      <c r="G5" s="241">
        <v>19.103000000000002</v>
      </c>
      <c r="H5" s="242"/>
      <c r="I5" s="242"/>
      <c r="J5" s="243"/>
      <c r="K5" s="247" t="s">
        <v>343</v>
      </c>
      <c r="L5" s="248"/>
      <c r="M5" s="248"/>
      <c r="N5" s="249"/>
      <c r="O5" s="238">
        <v>193395</v>
      </c>
      <c r="P5" s="239"/>
      <c r="Q5" s="239"/>
      <c r="R5" s="240"/>
      <c r="S5" s="241">
        <v>43</v>
      </c>
      <c r="T5" s="242"/>
      <c r="U5" s="242"/>
      <c r="V5" s="242"/>
      <c r="W5" s="243"/>
      <c r="X5" s="238">
        <v>435323</v>
      </c>
      <c r="Y5" s="239"/>
      <c r="Z5" s="239"/>
      <c r="AA5" s="239"/>
      <c r="AB5" s="240"/>
      <c r="AC5" s="241">
        <v>5</v>
      </c>
      <c r="AD5" s="242"/>
      <c r="AE5" s="243"/>
      <c r="AF5" s="238">
        <v>50619</v>
      </c>
      <c r="AG5" s="239"/>
      <c r="AH5" s="239"/>
      <c r="AI5" s="239"/>
      <c r="AJ5" s="239"/>
      <c r="AK5" s="240"/>
      <c r="AL5" s="241">
        <v>67.102999999999994</v>
      </c>
      <c r="AM5" s="242"/>
      <c r="AN5" s="243"/>
      <c r="AO5" s="238">
        <v>679337</v>
      </c>
      <c r="AP5" s="239"/>
      <c r="AQ5" s="240"/>
    </row>
    <row r="6" spans="1:43" ht="12" customHeight="1" x14ac:dyDescent="0.2">
      <c r="A6" s="244" t="s">
        <v>344</v>
      </c>
      <c r="B6" s="246"/>
      <c r="C6" s="238">
        <v>2555348</v>
      </c>
      <c r="D6" s="239"/>
      <c r="E6" s="239"/>
      <c r="F6" s="240"/>
      <c r="G6" s="241">
        <v>18.925999999999998</v>
      </c>
      <c r="H6" s="242"/>
      <c r="I6" s="242"/>
      <c r="J6" s="243"/>
      <c r="K6" s="247" t="s">
        <v>345</v>
      </c>
      <c r="L6" s="248"/>
      <c r="M6" s="248"/>
      <c r="N6" s="249"/>
      <c r="O6" s="238">
        <v>48363</v>
      </c>
      <c r="P6" s="239"/>
      <c r="Q6" s="239"/>
      <c r="R6" s="240"/>
      <c r="S6" s="241">
        <v>50.7</v>
      </c>
      <c r="T6" s="242"/>
      <c r="U6" s="242"/>
      <c r="V6" s="242"/>
      <c r="W6" s="243"/>
      <c r="X6" s="238">
        <v>129556</v>
      </c>
      <c r="Y6" s="239"/>
      <c r="Z6" s="239"/>
      <c r="AA6" s="239"/>
      <c r="AB6" s="240"/>
      <c r="AC6" s="241">
        <v>8</v>
      </c>
      <c r="AD6" s="242"/>
      <c r="AE6" s="243"/>
      <c r="AF6" s="238">
        <v>20443</v>
      </c>
      <c r="AG6" s="239"/>
      <c r="AH6" s="239"/>
      <c r="AI6" s="239"/>
      <c r="AJ6" s="239"/>
      <c r="AK6" s="240"/>
      <c r="AL6" s="241">
        <v>77.626000000000005</v>
      </c>
      <c r="AM6" s="242"/>
      <c r="AN6" s="243"/>
      <c r="AO6" s="238">
        <v>198361</v>
      </c>
      <c r="AP6" s="239"/>
      <c r="AQ6" s="240"/>
    </row>
    <row r="7" spans="1:43" ht="12" customHeight="1" x14ac:dyDescent="0.2">
      <c r="A7" s="244" t="s">
        <v>346</v>
      </c>
      <c r="B7" s="246"/>
      <c r="C7" s="238">
        <v>18424969</v>
      </c>
      <c r="D7" s="239"/>
      <c r="E7" s="239"/>
      <c r="F7" s="240"/>
      <c r="G7" s="241">
        <v>17.253</v>
      </c>
      <c r="H7" s="242"/>
      <c r="I7" s="242"/>
      <c r="J7" s="243"/>
      <c r="K7" s="247" t="s">
        <v>347</v>
      </c>
      <c r="L7" s="248"/>
      <c r="M7" s="248"/>
      <c r="N7" s="249"/>
      <c r="O7" s="238">
        <v>317886</v>
      </c>
      <c r="P7" s="239"/>
      <c r="Q7" s="239"/>
      <c r="R7" s="240"/>
      <c r="S7" s="241">
        <v>56.331000000000003</v>
      </c>
      <c r="T7" s="242"/>
      <c r="U7" s="242"/>
      <c r="V7" s="242"/>
      <c r="W7" s="243"/>
      <c r="X7" s="238">
        <v>1037897</v>
      </c>
      <c r="Y7" s="239"/>
      <c r="Z7" s="239"/>
      <c r="AA7" s="239"/>
      <c r="AB7" s="240"/>
      <c r="AC7" s="241">
        <v>8</v>
      </c>
      <c r="AD7" s="242"/>
      <c r="AE7" s="243"/>
      <c r="AF7" s="238">
        <v>147400</v>
      </c>
      <c r="AG7" s="239"/>
      <c r="AH7" s="239"/>
      <c r="AI7" s="239"/>
      <c r="AJ7" s="239"/>
      <c r="AK7" s="240"/>
      <c r="AL7" s="241">
        <v>81.584000000000003</v>
      </c>
      <c r="AM7" s="242"/>
      <c r="AN7" s="243"/>
      <c r="AO7" s="238">
        <v>1503183</v>
      </c>
      <c r="AP7" s="239"/>
      <c r="AQ7" s="240"/>
    </row>
    <row r="8" spans="1:43" ht="12" customHeight="1" x14ac:dyDescent="0.2">
      <c r="A8" s="244" t="s">
        <v>348</v>
      </c>
      <c r="B8" s="246"/>
      <c r="C8" s="238">
        <v>19238921</v>
      </c>
      <c r="D8" s="239"/>
      <c r="E8" s="239"/>
      <c r="F8" s="240"/>
      <c r="G8" s="241">
        <v>21</v>
      </c>
      <c r="H8" s="242"/>
      <c r="I8" s="242"/>
      <c r="J8" s="243"/>
      <c r="K8" s="247" t="s">
        <v>349</v>
      </c>
      <c r="L8" s="248"/>
      <c r="M8" s="248"/>
      <c r="N8" s="249"/>
      <c r="O8" s="238">
        <v>404017</v>
      </c>
      <c r="P8" s="239"/>
      <c r="Q8" s="239"/>
      <c r="R8" s="240"/>
      <c r="S8" s="241">
        <v>51.89</v>
      </c>
      <c r="T8" s="242"/>
      <c r="U8" s="242"/>
      <c r="V8" s="242"/>
      <c r="W8" s="243"/>
      <c r="X8" s="238">
        <v>998308</v>
      </c>
      <c r="Y8" s="239"/>
      <c r="Z8" s="239"/>
      <c r="AA8" s="239"/>
      <c r="AB8" s="240"/>
      <c r="AC8" s="241">
        <v>8</v>
      </c>
      <c r="AD8" s="242"/>
      <c r="AE8" s="243"/>
      <c r="AF8" s="238">
        <v>153911</v>
      </c>
      <c r="AG8" s="239"/>
      <c r="AH8" s="239"/>
      <c r="AI8" s="239"/>
      <c r="AJ8" s="239"/>
      <c r="AK8" s="240"/>
      <c r="AL8" s="241">
        <v>80.89</v>
      </c>
      <c r="AM8" s="242"/>
      <c r="AN8" s="243"/>
      <c r="AO8" s="238">
        <v>1556236</v>
      </c>
      <c r="AP8" s="239"/>
      <c r="AQ8" s="240"/>
    </row>
    <row r="9" spans="1:43" ht="12" customHeight="1" x14ac:dyDescent="0.2">
      <c r="A9" s="244" t="s">
        <v>350</v>
      </c>
      <c r="B9" s="246"/>
      <c r="C9" s="238">
        <v>6963005</v>
      </c>
      <c r="D9" s="239"/>
      <c r="E9" s="239"/>
      <c r="F9" s="240"/>
      <c r="G9" s="241">
        <v>23.5</v>
      </c>
      <c r="H9" s="242"/>
      <c r="I9" s="242"/>
      <c r="J9" s="243"/>
      <c r="K9" s="247" t="s">
        <v>351</v>
      </c>
      <c r="L9" s="248"/>
      <c r="M9" s="248"/>
      <c r="N9" s="249"/>
      <c r="O9" s="238">
        <v>163631</v>
      </c>
      <c r="P9" s="239"/>
      <c r="Q9" s="239"/>
      <c r="R9" s="240"/>
      <c r="S9" s="241">
        <v>44.5</v>
      </c>
      <c r="T9" s="242"/>
      <c r="U9" s="242"/>
      <c r="V9" s="242"/>
      <c r="W9" s="243"/>
      <c r="X9" s="238">
        <v>309854</v>
      </c>
      <c r="Y9" s="239"/>
      <c r="Z9" s="239"/>
      <c r="AA9" s="239"/>
      <c r="AB9" s="240"/>
      <c r="AC9" s="241">
        <v>8</v>
      </c>
      <c r="AD9" s="242"/>
      <c r="AE9" s="243"/>
      <c r="AF9" s="238">
        <v>55704</v>
      </c>
      <c r="AG9" s="239"/>
      <c r="AH9" s="239"/>
      <c r="AI9" s="239"/>
      <c r="AJ9" s="239"/>
      <c r="AK9" s="240"/>
      <c r="AL9" s="241">
        <v>76</v>
      </c>
      <c r="AM9" s="242"/>
      <c r="AN9" s="243"/>
      <c r="AO9" s="238">
        <v>529188</v>
      </c>
      <c r="AP9" s="239"/>
      <c r="AQ9" s="240"/>
    </row>
    <row r="10" spans="1:43" ht="12" customHeight="1" x14ac:dyDescent="0.2">
      <c r="A10" s="244" t="s">
        <v>352</v>
      </c>
      <c r="B10" s="246"/>
      <c r="C10" s="238">
        <v>3622667</v>
      </c>
      <c r="D10" s="239"/>
      <c r="E10" s="239"/>
      <c r="F10" s="240"/>
      <c r="G10" s="241">
        <v>13.31</v>
      </c>
      <c r="H10" s="242"/>
      <c r="I10" s="242"/>
      <c r="J10" s="243"/>
      <c r="K10" s="247" t="s">
        <v>353</v>
      </c>
      <c r="L10" s="248"/>
      <c r="M10" s="248"/>
      <c r="N10" s="249"/>
      <c r="O10" s="238">
        <v>48218</v>
      </c>
      <c r="P10" s="239"/>
      <c r="Q10" s="239"/>
      <c r="R10" s="240"/>
      <c r="S10" s="241">
        <v>46.7</v>
      </c>
      <c r="T10" s="242"/>
      <c r="U10" s="242"/>
      <c r="V10" s="242"/>
      <c r="W10" s="243"/>
      <c r="X10" s="238">
        <v>169179</v>
      </c>
      <c r="Y10" s="239"/>
      <c r="Z10" s="239"/>
      <c r="AA10" s="239"/>
      <c r="AB10" s="240"/>
      <c r="AC10" s="241">
        <v>8</v>
      </c>
      <c r="AD10" s="242"/>
      <c r="AE10" s="243"/>
      <c r="AF10" s="238">
        <v>28981</v>
      </c>
      <c r="AG10" s="239"/>
      <c r="AH10" s="239"/>
      <c r="AI10" s="239"/>
      <c r="AJ10" s="239"/>
      <c r="AK10" s="240"/>
      <c r="AL10" s="241">
        <v>68.010000000000005</v>
      </c>
      <c r="AM10" s="242"/>
      <c r="AN10" s="243"/>
      <c r="AO10" s="238">
        <v>246378</v>
      </c>
      <c r="AP10" s="239"/>
      <c r="AQ10" s="240"/>
    </row>
    <row r="11" spans="1:43" ht="12" customHeight="1" x14ac:dyDescent="0.2">
      <c r="A11" s="244" t="s">
        <v>354</v>
      </c>
      <c r="B11" s="246"/>
      <c r="C11" s="238">
        <v>3410617</v>
      </c>
      <c r="D11" s="239"/>
      <c r="E11" s="239"/>
      <c r="F11" s="240"/>
      <c r="G11" s="241">
        <v>15.054</v>
      </c>
      <c r="H11" s="242"/>
      <c r="I11" s="242"/>
      <c r="J11" s="243"/>
      <c r="K11" s="247" t="s">
        <v>355</v>
      </c>
      <c r="L11" s="248"/>
      <c r="M11" s="248"/>
      <c r="N11" s="249"/>
      <c r="O11" s="238">
        <v>51343</v>
      </c>
      <c r="P11" s="239"/>
      <c r="Q11" s="239"/>
      <c r="R11" s="240"/>
      <c r="S11" s="241">
        <v>44.7</v>
      </c>
      <c r="T11" s="242"/>
      <c r="U11" s="242"/>
      <c r="V11" s="242"/>
      <c r="W11" s="243"/>
      <c r="X11" s="238">
        <v>152455</v>
      </c>
      <c r="Y11" s="239"/>
      <c r="Z11" s="239"/>
      <c r="AA11" s="239"/>
      <c r="AB11" s="240"/>
      <c r="AC11" s="241">
        <v>8</v>
      </c>
      <c r="AD11" s="242"/>
      <c r="AE11" s="243"/>
      <c r="AF11" s="238">
        <v>27285</v>
      </c>
      <c r="AG11" s="239"/>
      <c r="AH11" s="239"/>
      <c r="AI11" s="239"/>
      <c r="AJ11" s="239"/>
      <c r="AK11" s="240"/>
      <c r="AL11" s="241">
        <v>67.754000000000005</v>
      </c>
      <c r="AM11" s="242"/>
      <c r="AN11" s="243"/>
      <c r="AO11" s="238">
        <v>231083</v>
      </c>
      <c r="AP11" s="239"/>
      <c r="AQ11" s="240"/>
    </row>
    <row r="12" spans="1:43" ht="12" customHeight="1" x14ac:dyDescent="0.2">
      <c r="A12" s="244" t="s">
        <v>356</v>
      </c>
      <c r="B12" s="246"/>
      <c r="C12" s="238">
        <v>42895588</v>
      </c>
      <c r="D12" s="239"/>
      <c r="E12" s="239"/>
      <c r="F12" s="240"/>
      <c r="G12" s="241">
        <v>18.670999999999999</v>
      </c>
      <c r="H12" s="242"/>
      <c r="I12" s="242"/>
      <c r="J12" s="243"/>
      <c r="K12" s="247" t="s">
        <v>357</v>
      </c>
      <c r="L12" s="248"/>
      <c r="M12" s="248"/>
      <c r="N12" s="249"/>
      <c r="O12" s="238">
        <v>800904</v>
      </c>
      <c r="P12" s="239"/>
      <c r="Q12" s="239"/>
      <c r="R12" s="240"/>
      <c r="S12" s="241">
        <v>44.5</v>
      </c>
      <c r="T12" s="242"/>
      <c r="U12" s="242"/>
      <c r="V12" s="242"/>
      <c r="W12" s="243"/>
      <c r="X12" s="238">
        <v>1908854</v>
      </c>
      <c r="Y12" s="239"/>
      <c r="Z12" s="239"/>
      <c r="AA12" s="239"/>
      <c r="AB12" s="240"/>
      <c r="AC12" s="241">
        <v>8</v>
      </c>
      <c r="AD12" s="242"/>
      <c r="AE12" s="243"/>
      <c r="AF12" s="238">
        <v>343165</v>
      </c>
      <c r="AG12" s="239"/>
      <c r="AH12" s="239"/>
      <c r="AI12" s="239"/>
      <c r="AJ12" s="239"/>
      <c r="AK12" s="240"/>
      <c r="AL12" s="241">
        <v>71.171000000000006</v>
      </c>
      <c r="AM12" s="242"/>
      <c r="AN12" s="243"/>
      <c r="AO12" s="238">
        <v>3052922</v>
      </c>
      <c r="AP12" s="239"/>
      <c r="AQ12" s="240"/>
    </row>
    <row r="13" spans="1:43" ht="12" customHeight="1" x14ac:dyDescent="0.2">
      <c r="A13" s="244" t="s">
        <v>358</v>
      </c>
      <c r="B13" s="246"/>
      <c r="C13" s="238">
        <v>1636500</v>
      </c>
      <c r="D13" s="239"/>
      <c r="E13" s="239"/>
      <c r="F13" s="240"/>
      <c r="G13" s="241">
        <v>27.5</v>
      </c>
      <c r="H13" s="242"/>
      <c r="I13" s="242"/>
      <c r="J13" s="243"/>
      <c r="K13" s="247" t="s">
        <v>359</v>
      </c>
      <c r="L13" s="248"/>
      <c r="M13" s="248"/>
      <c r="N13" s="249"/>
      <c r="O13" s="238">
        <v>45004</v>
      </c>
      <c r="P13" s="239"/>
      <c r="Q13" s="239"/>
      <c r="R13" s="240"/>
      <c r="S13" s="241">
        <v>44</v>
      </c>
      <c r="T13" s="242"/>
      <c r="U13" s="242"/>
      <c r="V13" s="242"/>
      <c r="W13" s="243"/>
      <c r="X13" s="238">
        <v>72006</v>
      </c>
      <c r="Y13" s="239"/>
      <c r="Z13" s="239"/>
      <c r="AA13" s="239"/>
      <c r="AB13" s="240"/>
      <c r="AC13" s="241">
        <v>5</v>
      </c>
      <c r="AD13" s="242"/>
      <c r="AE13" s="243"/>
      <c r="AF13" s="238">
        <v>8183</v>
      </c>
      <c r="AG13" s="239"/>
      <c r="AH13" s="239"/>
      <c r="AI13" s="239"/>
      <c r="AJ13" s="239"/>
      <c r="AK13" s="240"/>
      <c r="AL13" s="241">
        <v>76.5</v>
      </c>
      <c r="AM13" s="242"/>
      <c r="AN13" s="243"/>
      <c r="AO13" s="238">
        <v>125192</v>
      </c>
      <c r="AP13" s="239"/>
      <c r="AQ13" s="240"/>
    </row>
    <row r="14" spans="1:43" ht="12" customHeight="1" x14ac:dyDescent="0.2">
      <c r="A14" s="244" t="s">
        <v>360</v>
      </c>
      <c r="B14" s="246"/>
      <c r="C14" s="238">
        <v>2380643</v>
      </c>
      <c r="D14" s="239"/>
      <c r="E14" s="239"/>
      <c r="F14" s="240"/>
      <c r="G14" s="241">
        <v>20</v>
      </c>
      <c r="H14" s="242"/>
      <c r="I14" s="242"/>
      <c r="J14" s="243"/>
      <c r="K14" s="247" t="s">
        <v>341</v>
      </c>
      <c r="L14" s="248"/>
      <c r="M14" s="248"/>
      <c r="N14" s="249"/>
      <c r="O14" s="238">
        <v>47613</v>
      </c>
      <c r="P14" s="239"/>
      <c r="Q14" s="239"/>
      <c r="R14" s="240"/>
      <c r="S14" s="241">
        <v>50.2</v>
      </c>
      <c r="T14" s="242"/>
      <c r="U14" s="242"/>
      <c r="V14" s="242"/>
      <c r="W14" s="243"/>
      <c r="X14" s="238">
        <v>119508</v>
      </c>
      <c r="Y14" s="239"/>
      <c r="Z14" s="239"/>
      <c r="AA14" s="239"/>
      <c r="AB14" s="240"/>
      <c r="AC14" s="241">
        <v>5</v>
      </c>
      <c r="AD14" s="242"/>
      <c r="AE14" s="243"/>
      <c r="AF14" s="238">
        <v>11903</v>
      </c>
      <c r="AG14" s="239"/>
      <c r="AH14" s="239"/>
      <c r="AI14" s="239"/>
      <c r="AJ14" s="239"/>
      <c r="AK14" s="240"/>
      <c r="AL14" s="241">
        <v>75.2</v>
      </c>
      <c r="AM14" s="242"/>
      <c r="AN14" s="243"/>
      <c r="AO14" s="238">
        <v>179024</v>
      </c>
      <c r="AP14" s="239"/>
      <c r="AQ14" s="240"/>
    </row>
    <row r="15" spans="1:43" ht="12" customHeight="1" x14ac:dyDescent="0.2">
      <c r="A15" s="244" t="s">
        <v>361</v>
      </c>
      <c r="B15" s="246"/>
      <c r="C15" s="238">
        <v>2388251</v>
      </c>
      <c r="D15" s="239"/>
      <c r="E15" s="239"/>
      <c r="F15" s="240"/>
      <c r="G15" s="241">
        <v>24.5</v>
      </c>
      <c r="H15" s="242"/>
      <c r="I15" s="242"/>
      <c r="J15" s="243"/>
      <c r="K15" s="247" t="s">
        <v>362</v>
      </c>
      <c r="L15" s="248"/>
      <c r="M15" s="248"/>
      <c r="N15" s="249"/>
      <c r="O15" s="238">
        <v>58512</v>
      </c>
      <c r="P15" s="239"/>
      <c r="Q15" s="239"/>
      <c r="R15" s="240"/>
      <c r="S15" s="241">
        <v>44</v>
      </c>
      <c r="T15" s="242"/>
      <c r="U15" s="242"/>
      <c r="V15" s="242"/>
      <c r="W15" s="243"/>
      <c r="X15" s="238">
        <v>105083</v>
      </c>
      <c r="Y15" s="239"/>
      <c r="Z15" s="239"/>
      <c r="AA15" s="239"/>
      <c r="AB15" s="240"/>
      <c r="AC15" s="241">
        <v>8</v>
      </c>
      <c r="AD15" s="242"/>
      <c r="AE15" s="243"/>
      <c r="AF15" s="238">
        <v>19106</v>
      </c>
      <c r="AG15" s="239"/>
      <c r="AH15" s="239"/>
      <c r="AI15" s="239"/>
      <c r="AJ15" s="239"/>
      <c r="AK15" s="240"/>
      <c r="AL15" s="241">
        <v>76.5</v>
      </c>
      <c r="AM15" s="242"/>
      <c r="AN15" s="243"/>
      <c r="AO15" s="238">
        <v>182701</v>
      </c>
      <c r="AP15" s="239"/>
      <c r="AQ15" s="240"/>
    </row>
    <row r="16" spans="1:43" ht="12" customHeight="1" x14ac:dyDescent="0.2">
      <c r="A16" s="244" t="s">
        <v>363</v>
      </c>
      <c r="B16" s="246"/>
      <c r="C16" s="238">
        <v>528360130</v>
      </c>
      <c r="D16" s="239"/>
      <c r="E16" s="239"/>
      <c r="F16" s="240"/>
      <c r="G16" s="241">
        <v>13</v>
      </c>
      <c r="H16" s="242"/>
      <c r="I16" s="242"/>
      <c r="J16" s="243"/>
      <c r="K16" s="247" t="s">
        <v>364</v>
      </c>
      <c r="L16" s="248"/>
      <c r="M16" s="248"/>
      <c r="N16" s="249"/>
      <c r="O16" s="257">
        <v>6868682</v>
      </c>
      <c r="P16" s="258"/>
      <c r="Q16" s="258"/>
      <c r="R16" s="259"/>
      <c r="S16" s="241">
        <v>51.89</v>
      </c>
      <c r="T16" s="242"/>
      <c r="U16" s="242"/>
      <c r="V16" s="242"/>
      <c r="W16" s="243"/>
      <c r="X16" s="238">
        <v>27416607</v>
      </c>
      <c r="Y16" s="239"/>
      <c r="Z16" s="239"/>
      <c r="AA16" s="239"/>
      <c r="AB16" s="240"/>
      <c r="AC16" s="241">
        <v>8</v>
      </c>
      <c r="AD16" s="242"/>
      <c r="AE16" s="243"/>
      <c r="AF16" s="238">
        <v>4226881</v>
      </c>
      <c r="AG16" s="239"/>
      <c r="AH16" s="239"/>
      <c r="AI16" s="239"/>
      <c r="AJ16" s="239"/>
      <c r="AK16" s="240"/>
      <c r="AL16" s="241">
        <v>72.89</v>
      </c>
      <c r="AM16" s="242"/>
      <c r="AN16" s="243"/>
      <c r="AO16" s="238">
        <v>38512170</v>
      </c>
      <c r="AP16" s="239"/>
      <c r="AQ16" s="240"/>
    </row>
    <row r="17" spans="1:43" ht="12" customHeight="1" x14ac:dyDescent="0.2">
      <c r="A17" s="244" t="s">
        <v>365</v>
      </c>
      <c r="B17" s="246"/>
      <c r="C17" s="238">
        <v>633142098</v>
      </c>
      <c r="D17" s="239"/>
      <c r="E17" s="239"/>
      <c r="F17" s="240"/>
      <c r="G17" s="241">
        <v>14</v>
      </c>
      <c r="H17" s="242"/>
      <c r="I17" s="242"/>
      <c r="J17" s="243"/>
      <c r="K17" s="247" t="s">
        <v>366</v>
      </c>
      <c r="L17" s="248"/>
      <c r="M17" s="248"/>
      <c r="N17" s="249"/>
      <c r="O17" s="257">
        <v>8863989</v>
      </c>
      <c r="P17" s="258"/>
      <c r="Q17" s="258"/>
      <c r="R17" s="259"/>
      <c r="S17" s="241">
        <v>50.2</v>
      </c>
      <c r="T17" s="242"/>
      <c r="U17" s="242"/>
      <c r="V17" s="242"/>
      <c r="W17" s="243"/>
      <c r="X17" s="238">
        <v>31783733</v>
      </c>
      <c r="Y17" s="239"/>
      <c r="Z17" s="239"/>
      <c r="AA17" s="239"/>
      <c r="AB17" s="240"/>
      <c r="AC17" s="241">
        <v>8</v>
      </c>
      <c r="AD17" s="242"/>
      <c r="AE17" s="243"/>
      <c r="AF17" s="238">
        <v>5065137</v>
      </c>
      <c r="AG17" s="239"/>
      <c r="AH17" s="239"/>
      <c r="AI17" s="239"/>
      <c r="AJ17" s="239"/>
      <c r="AK17" s="240"/>
      <c r="AL17" s="241">
        <v>72.2</v>
      </c>
      <c r="AM17" s="242"/>
      <c r="AN17" s="243"/>
      <c r="AO17" s="238">
        <v>45712859</v>
      </c>
      <c r="AP17" s="239"/>
      <c r="AQ17" s="240"/>
    </row>
    <row r="18" spans="1:43" ht="12" customHeight="1" x14ac:dyDescent="0.2">
      <c r="A18" s="244" t="s">
        <v>367</v>
      </c>
      <c r="B18" s="246"/>
      <c r="C18" s="238">
        <v>1456201</v>
      </c>
      <c r="D18" s="239"/>
      <c r="E18" s="239"/>
      <c r="F18" s="240"/>
      <c r="G18" s="241">
        <v>28</v>
      </c>
      <c r="H18" s="242"/>
      <c r="I18" s="242"/>
      <c r="J18" s="243"/>
      <c r="K18" s="247" t="s">
        <v>368</v>
      </c>
      <c r="L18" s="248"/>
      <c r="M18" s="248"/>
      <c r="N18" s="249"/>
      <c r="O18" s="238">
        <v>40774</v>
      </c>
      <c r="P18" s="239"/>
      <c r="Q18" s="239"/>
      <c r="R18" s="240"/>
      <c r="S18" s="241">
        <v>44.5</v>
      </c>
      <c r="T18" s="242"/>
      <c r="U18" s="242"/>
      <c r="V18" s="242"/>
      <c r="W18" s="243"/>
      <c r="X18" s="238">
        <v>64801</v>
      </c>
      <c r="Y18" s="239"/>
      <c r="Z18" s="239"/>
      <c r="AA18" s="239"/>
      <c r="AB18" s="240"/>
      <c r="AC18" s="241">
        <v>5</v>
      </c>
      <c r="AD18" s="242"/>
      <c r="AE18" s="243"/>
      <c r="AF18" s="238">
        <v>7281</v>
      </c>
      <c r="AG18" s="239"/>
      <c r="AH18" s="239"/>
      <c r="AI18" s="239"/>
      <c r="AJ18" s="239"/>
      <c r="AK18" s="240"/>
      <c r="AL18" s="241">
        <v>77.5</v>
      </c>
      <c r="AM18" s="242"/>
      <c r="AN18" s="243"/>
      <c r="AO18" s="238">
        <v>112856</v>
      </c>
      <c r="AP18" s="239"/>
      <c r="AQ18" s="240"/>
    </row>
    <row r="19" spans="1:43" ht="12" customHeight="1" x14ac:dyDescent="0.2">
      <c r="A19" s="244" t="s">
        <v>369</v>
      </c>
      <c r="B19" s="246"/>
      <c r="C19" s="238">
        <v>812518</v>
      </c>
      <c r="D19" s="239"/>
      <c r="E19" s="239"/>
      <c r="F19" s="240"/>
      <c r="G19" s="241">
        <v>14</v>
      </c>
      <c r="H19" s="242"/>
      <c r="I19" s="242"/>
      <c r="J19" s="243"/>
      <c r="K19" s="247" t="s">
        <v>353</v>
      </c>
      <c r="L19" s="248"/>
      <c r="M19" s="248"/>
      <c r="N19" s="249"/>
      <c r="O19" s="238">
        <v>11375</v>
      </c>
      <c r="P19" s="239"/>
      <c r="Q19" s="239"/>
      <c r="R19" s="240"/>
      <c r="S19" s="241">
        <v>49.5</v>
      </c>
      <c r="T19" s="242"/>
      <c r="U19" s="242"/>
      <c r="V19" s="242"/>
      <c r="W19" s="243"/>
      <c r="X19" s="238">
        <v>40220</v>
      </c>
      <c r="Y19" s="239"/>
      <c r="Z19" s="239"/>
      <c r="AA19" s="239"/>
      <c r="AB19" s="240"/>
      <c r="AC19" s="241">
        <v>8</v>
      </c>
      <c r="AD19" s="242"/>
      <c r="AE19" s="243"/>
      <c r="AF19" s="238">
        <v>6500</v>
      </c>
      <c r="AG19" s="239"/>
      <c r="AH19" s="239"/>
      <c r="AI19" s="239"/>
      <c r="AJ19" s="239"/>
      <c r="AK19" s="240"/>
      <c r="AL19" s="241">
        <v>71.5</v>
      </c>
      <c r="AM19" s="242"/>
      <c r="AN19" s="243"/>
      <c r="AO19" s="238">
        <v>58095</v>
      </c>
      <c r="AP19" s="239"/>
      <c r="AQ19" s="240"/>
    </row>
    <row r="20" spans="1:43" ht="12" customHeight="1" x14ac:dyDescent="0.2">
      <c r="A20" s="244" t="s">
        <v>370</v>
      </c>
      <c r="B20" s="246"/>
      <c r="C20" s="238">
        <v>126055521</v>
      </c>
      <c r="D20" s="239"/>
      <c r="E20" s="239"/>
      <c r="F20" s="240"/>
      <c r="G20" s="241">
        <v>21</v>
      </c>
      <c r="H20" s="242"/>
      <c r="I20" s="242"/>
      <c r="J20" s="243"/>
      <c r="K20" s="247" t="s">
        <v>371</v>
      </c>
      <c r="L20" s="248"/>
      <c r="M20" s="248"/>
      <c r="N20" s="249"/>
      <c r="O20" s="257">
        <v>2647166</v>
      </c>
      <c r="P20" s="258"/>
      <c r="Q20" s="258"/>
      <c r="R20" s="259"/>
      <c r="S20" s="241">
        <v>49</v>
      </c>
      <c r="T20" s="242"/>
      <c r="U20" s="242"/>
      <c r="V20" s="242"/>
      <c r="W20" s="243"/>
      <c r="X20" s="238">
        <v>6176721</v>
      </c>
      <c r="Y20" s="239"/>
      <c r="Z20" s="239"/>
      <c r="AA20" s="239"/>
      <c r="AB20" s="240"/>
      <c r="AC20" s="241">
        <v>5</v>
      </c>
      <c r="AD20" s="242"/>
      <c r="AE20" s="243"/>
      <c r="AF20" s="238">
        <v>630278</v>
      </c>
      <c r="AG20" s="239"/>
      <c r="AH20" s="239"/>
      <c r="AI20" s="239"/>
      <c r="AJ20" s="239"/>
      <c r="AK20" s="240"/>
      <c r="AL20" s="241">
        <v>75</v>
      </c>
      <c r="AM20" s="242"/>
      <c r="AN20" s="243"/>
      <c r="AO20" s="238">
        <v>9454164</v>
      </c>
      <c r="AP20" s="239"/>
      <c r="AQ20" s="240"/>
    </row>
    <row r="21" spans="1:43" ht="12" customHeight="1" x14ac:dyDescent="0.2">
      <c r="A21" s="244" t="s">
        <v>372</v>
      </c>
      <c r="B21" s="246"/>
      <c r="C21" s="238">
        <v>2750777</v>
      </c>
      <c r="D21" s="239"/>
      <c r="E21" s="239"/>
      <c r="F21" s="240"/>
      <c r="G21" s="241">
        <v>20.925000000000001</v>
      </c>
      <c r="H21" s="242"/>
      <c r="I21" s="242"/>
      <c r="J21" s="243"/>
      <c r="K21" s="247" t="s">
        <v>373</v>
      </c>
      <c r="L21" s="248"/>
      <c r="M21" s="248"/>
      <c r="N21" s="249"/>
      <c r="O21" s="238">
        <v>57560</v>
      </c>
      <c r="P21" s="239"/>
      <c r="Q21" s="239"/>
      <c r="R21" s="240"/>
      <c r="S21" s="241">
        <v>43</v>
      </c>
      <c r="T21" s="242"/>
      <c r="U21" s="242"/>
      <c r="V21" s="242"/>
      <c r="W21" s="243"/>
      <c r="X21" s="238">
        <v>118283</v>
      </c>
      <c r="Y21" s="239"/>
      <c r="Z21" s="239"/>
      <c r="AA21" s="239"/>
      <c r="AB21" s="240"/>
      <c r="AC21" s="241">
        <v>5</v>
      </c>
      <c r="AD21" s="242"/>
      <c r="AE21" s="243"/>
      <c r="AF21" s="238">
        <v>13754</v>
      </c>
      <c r="AG21" s="239"/>
      <c r="AH21" s="239"/>
      <c r="AI21" s="239"/>
      <c r="AJ21" s="239"/>
      <c r="AK21" s="240"/>
      <c r="AL21" s="241">
        <v>68.924999999999997</v>
      </c>
      <c r="AM21" s="242"/>
      <c r="AN21" s="243"/>
      <c r="AO21" s="238">
        <v>189597</v>
      </c>
      <c r="AP21" s="239"/>
      <c r="AQ21" s="240"/>
    </row>
    <row r="22" spans="1:43" ht="12" customHeight="1" x14ac:dyDescent="0.2">
      <c r="A22" s="244" t="s">
        <v>374</v>
      </c>
      <c r="B22" s="246"/>
      <c r="C22" s="238">
        <v>4497122</v>
      </c>
      <c r="D22" s="239"/>
      <c r="E22" s="239"/>
      <c r="F22" s="240"/>
      <c r="G22" s="241">
        <v>24.5</v>
      </c>
      <c r="H22" s="242"/>
      <c r="I22" s="242"/>
      <c r="J22" s="243"/>
      <c r="K22" s="247" t="s">
        <v>375</v>
      </c>
      <c r="L22" s="248"/>
      <c r="M22" s="248"/>
      <c r="N22" s="249"/>
      <c r="O22" s="238">
        <v>110179</v>
      </c>
      <c r="P22" s="239"/>
      <c r="Q22" s="239"/>
      <c r="R22" s="240"/>
      <c r="S22" s="241">
        <v>44</v>
      </c>
      <c r="T22" s="242"/>
      <c r="U22" s="242"/>
      <c r="V22" s="242"/>
      <c r="W22" s="243"/>
      <c r="X22" s="238">
        <v>197873</v>
      </c>
      <c r="Y22" s="239"/>
      <c r="Z22" s="239"/>
      <c r="AA22" s="239"/>
      <c r="AB22" s="240"/>
      <c r="AC22" s="241">
        <v>8</v>
      </c>
      <c r="AD22" s="242"/>
      <c r="AE22" s="243"/>
      <c r="AF22" s="238">
        <v>35977</v>
      </c>
      <c r="AG22" s="239"/>
      <c r="AH22" s="239"/>
      <c r="AI22" s="239"/>
      <c r="AJ22" s="239"/>
      <c r="AK22" s="240"/>
      <c r="AL22" s="241">
        <v>76.5</v>
      </c>
      <c r="AM22" s="242"/>
      <c r="AN22" s="243"/>
      <c r="AO22" s="238">
        <v>344030</v>
      </c>
      <c r="AP22" s="239"/>
      <c r="AQ22" s="240"/>
    </row>
    <row r="23" spans="1:43" ht="12" customHeight="1" x14ac:dyDescent="0.2">
      <c r="A23" s="244" t="s">
        <v>376</v>
      </c>
      <c r="B23" s="246"/>
      <c r="C23" s="238">
        <v>6553379</v>
      </c>
      <c r="D23" s="239"/>
      <c r="E23" s="239"/>
      <c r="F23" s="240"/>
      <c r="G23" s="241">
        <v>14</v>
      </c>
      <c r="H23" s="242"/>
      <c r="I23" s="242"/>
      <c r="J23" s="243"/>
      <c r="K23" s="247" t="s">
        <v>353</v>
      </c>
      <c r="L23" s="248"/>
      <c r="M23" s="248"/>
      <c r="N23" s="249"/>
      <c r="O23" s="238">
        <v>91747</v>
      </c>
      <c r="P23" s="239"/>
      <c r="Q23" s="239"/>
      <c r="R23" s="240"/>
      <c r="S23" s="241">
        <v>52.1</v>
      </c>
      <c r="T23" s="242"/>
      <c r="U23" s="242"/>
      <c r="V23" s="242"/>
      <c r="W23" s="243"/>
      <c r="X23" s="238">
        <v>341431</v>
      </c>
      <c r="Y23" s="239"/>
      <c r="Z23" s="239"/>
      <c r="AA23" s="239"/>
      <c r="AB23" s="240"/>
      <c r="AC23" s="241">
        <v>8</v>
      </c>
      <c r="AD23" s="242"/>
      <c r="AE23" s="243"/>
      <c r="AF23" s="238">
        <v>52427</v>
      </c>
      <c r="AG23" s="239"/>
      <c r="AH23" s="239"/>
      <c r="AI23" s="239"/>
      <c r="AJ23" s="239"/>
      <c r="AK23" s="240"/>
      <c r="AL23" s="241">
        <v>74.099999999999994</v>
      </c>
      <c r="AM23" s="242"/>
      <c r="AN23" s="243"/>
      <c r="AO23" s="238">
        <v>485605</v>
      </c>
      <c r="AP23" s="239"/>
      <c r="AQ23" s="240"/>
    </row>
    <row r="24" spans="1:43" ht="12" customHeight="1" x14ac:dyDescent="0.2">
      <c r="A24" s="244" t="s">
        <v>377</v>
      </c>
      <c r="B24" s="246"/>
      <c r="C24" s="238">
        <v>889405</v>
      </c>
      <c r="D24" s="239"/>
      <c r="E24" s="239"/>
      <c r="F24" s="240"/>
      <c r="G24" s="241">
        <v>22.550999999999998</v>
      </c>
      <c r="H24" s="242"/>
      <c r="I24" s="242"/>
      <c r="J24" s="243"/>
      <c r="K24" s="247" t="s">
        <v>375</v>
      </c>
      <c r="L24" s="248"/>
      <c r="M24" s="248"/>
      <c r="N24" s="249"/>
      <c r="O24" s="238">
        <v>20057</v>
      </c>
      <c r="P24" s="239"/>
      <c r="Q24" s="239"/>
      <c r="R24" s="240"/>
      <c r="S24" s="241">
        <v>44</v>
      </c>
      <c r="T24" s="242"/>
      <c r="U24" s="242"/>
      <c r="V24" s="242"/>
      <c r="W24" s="243"/>
      <c r="X24" s="238">
        <v>39134</v>
      </c>
      <c r="Y24" s="239"/>
      <c r="Z24" s="239"/>
      <c r="AA24" s="239"/>
      <c r="AB24" s="240"/>
      <c r="AC24" s="241">
        <v>8</v>
      </c>
      <c r="AD24" s="242"/>
      <c r="AE24" s="243"/>
      <c r="AF24" s="238">
        <v>7115</v>
      </c>
      <c r="AG24" s="239"/>
      <c r="AH24" s="239"/>
      <c r="AI24" s="239"/>
      <c r="AJ24" s="239"/>
      <c r="AK24" s="240"/>
      <c r="AL24" s="241">
        <v>76.5</v>
      </c>
      <c r="AM24" s="242"/>
      <c r="AN24" s="243"/>
      <c r="AO24" s="238">
        <v>66306</v>
      </c>
      <c r="AP24" s="239"/>
      <c r="AQ24" s="240"/>
    </row>
    <row r="25" spans="1:43" ht="12" customHeight="1" x14ac:dyDescent="0.2">
      <c r="A25" s="244" t="s">
        <v>378</v>
      </c>
      <c r="B25" s="246"/>
      <c r="C25" s="238">
        <v>3380983</v>
      </c>
      <c r="D25" s="239"/>
      <c r="E25" s="239"/>
      <c r="F25" s="240"/>
      <c r="G25" s="241">
        <v>17.739999999999998</v>
      </c>
      <c r="H25" s="242"/>
      <c r="I25" s="242"/>
      <c r="J25" s="243"/>
      <c r="K25" s="247" t="s">
        <v>371</v>
      </c>
      <c r="L25" s="248"/>
      <c r="M25" s="248"/>
      <c r="N25" s="249"/>
      <c r="O25" s="238">
        <v>59979</v>
      </c>
      <c r="P25" s="239"/>
      <c r="Q25" s="239"/>
      <c r="R25" s="240"/>
      <c r="S25" s="241">
        <v>46.4</v>
      </c>
      <c r="T25" s="242"/>
      <c r="U25" s="242"/>
      <c r="V25" s="242"/>
      <c r="W25" s="243"/>
      <c r="X25" s="238">
        <v>156878</v>
      </c>
      <c r="Y25" s="239"/>
      <c r="Z25" s="239"/>
      <c r="AA25" s="239"/>
      <c r="AB25" s="240"/>
      <c r="AC25" s="241">
        <v>7.6269999999999998</v>
      </c>
      <c r="AD25" s="242"/>
      <c r="AE25" s="243"/>
      <c r="AF25" s="238">
        <v>25787</v>
      </c>
      <c r="AG25" s="239"/>
      <c r="AH25" s="239"/>
      <c r="AI25" s="239"/>
      <c r="AJ25" s="239"/>
      <c r="AK25" s="240"/>
      <c r="AL25" s="241">
        <v>71.766999999999996</v>
      </c>
      <c r="AM25" s="242"/>
      <c r="AN25" s="243"/>
      <c r="AO25" s="238">
        <v>242643</v>
      </c>
      <c r="AP25" s="239"/>
      <c r="AQ25" s="240"/>
    </row>
    <row r="26" spans="1:43" ht="12" customHeight="1" x14ac:dyDescent="0.2">
      <c r="A26" s="244" t="s">
        <v>379</v>
      </c>
      <c r="B26" s="246"/>
      <c r="C26" s="238">
        <v>489794</v>
      </c>
      <c r="D26" s="239"/>
      <c r="E26" s="239"/>
      <c r="F26" s="240"/>
      <c r="G26" s="241">
        <v>21.425999999999998</v>
      </c>
      <c r="H26" s="242"/>
      <c r="I26" s="242"/>
      <c r="J26" s="243"/>
      <c r="K26" s="247" t="s">
        <v>345</v>
      </c>
      <c r="L26" s="248"/>
      <c r="M26" s="248"/>
      <c r="N26" s="249"/>
      <c r="O26" s="238">
        <v>10494</v>
      </c>
      <c r="P26" s="239"/>
      <c r="Q26" s="239"/>
      <c r="R26" s="240"/>
      <c r="S26" s="241">
        <v>50.7</v>
      </c>
      <c r="T26" s="242"/>
      <c r="U26" s="242"/>
      <c r="V26" s="242"/>
      <c r="W26" s="243"/>
      <c r="X26" s="238">
        <v>24833</v>
      </c>
      <c r="Y26" s="239"/>
      <c r="Z26" s="239"/>
      <c r="AA26" s="239"/>
      <c r="AB26" s="240"/>
      <c r="AC26" s="241">
        <v>8</v>
      </c>
      <c r="AD26" s="242"/>
      <c r="AE26" s="243"/>
      <c r="AF26" s="238">
        <v>3918</v>
      </c>
      <c r="AG26" s="239"/>
      <c r="AH26" s="239"/>
      <c r="AI26" s="239"/>
      <c r="AJ26" s="239"/>
      <c r="AK26" s="240"/>
      <c r="AL26" s="241">
        <v>80.126000000000005</v>
      </c>
      <c r="AM26" s="242"/>
      <c r="AN26" s="243"/>
      <c r="AO26" s="238">
        <v>39245</v>
      </c>
      <c r="AP26" s="239"/>
      <c r="AQ26" s="240"/>
    </row>
    <row r="27" spans="1:43" ht="12" customHeight="1" x14ac:dyDescent="0.2">
      <c r="A27" s="244" t="s">
        <v>380</v>
      </c>
      <c r="B27" s="246"/>
      <c r="C27" s="238">
        <v>55441989</v>
      </c>
      <c r="D27" s="239"/>
      <c r="E27" s="239"/>
      <c r="F27" s="240"/>
      <c r="G27" s="241">
        <v>12.645</v>
      </c>
      <c r="H27" s="242"/>
      <c r="I27" s="242"/>
      <c r="J27" s="243"/>
      <c r="K27" s="247" t="s">
        <v>353</v>
      </c>
      <c r="L27" s="248"/>
      <c r="M27" s="248"/>
      <c r="N27" s="249"/>
      <c r="O27" s="238">
        <v>701064</v>
      </c>
      <c r="P27" s="239"/>
      <c r="Q27" s="239"/>
      <c r="R27" s="240"/>
      <c r="S27" s="241">
        <v>45</v>
      </c>
      <c r="T27" s="242"/>
      <c r="U27" s="242"/>
      <c r="V27" s="242"/>
      <c r="W27" s="243"/>
      <c r="X27" s="238">
        <v>2494890</v>
      </c>
      <c r="Y27" s="239"/>
      <c r="Z27" s="239"/>
      <c r="AA27" s="239"/>
      <c r="AB27" s="240"/>
      <c r="AC27" s="241">
        <v>8</v>
      </c>
      <c r="AD27" s="242"/>
      <c r="AE27" s="243"/>
      <c r="AF27" s="238">
        <v>443536</v>
      </c>
      <c r="AG27" s="239"/>
      <c r="AH27" s="239"/>
      <c r="AI27" s="239"/>
      <c r="AJ27" s="239"/>
      <c r="AK27" s="240"/>
      <c r="AL27" s="241">
        <v>65.644999999999996</v>
      </c>
      <c r="AM27" s="242"/>
      <c r="AN27" s="243"/>
      <c r="AO27" s="238">
        <v>3639489</v>
      </c>
      <c r="AP27" s="239"/>
      <c r="AQ27" s="240"/>
    </row>
    <row r="28" spans="1:43" ht="12" customHeight="1" x14ac:dyDescent="0.2">
      <c r="A28" s="244" t="s">
        <v>381</v>
      </c>
      <c r="B28" s="246"/>
      <c r="C28" s="238">
        <v>9775289</v>
      </c>
      <c r="D28" s="239"/>
      <c r="E28" s="239"/>
      <c r="F28" s="240"/>
      <c r="G28" s="241">
        <v>22.914000000000001</v>
      </c>
      <c r="H28" s="242"/>
      <c r="I28" s="242"/>
      <c r="J28" s="243"/>
      <c r="K28" s="247" t="s">
        <v>382</v>
      </c>
      <c r="L28" s="248"/>
      <c r="M28" s="248"/>
      <c r="N28" s="249"/>
      <c r="O28" s="238">
        <v>223991</v>
      </c>
      <c r="P28" s="239"/>
      <c r="Q28" s="239"/>
      <c r="R28" s="240"/>
      <c r="S28" s="241">
        <v>53.360999999999997</v>
      </c>
      <c r="T28" s="242"/>
      <c r="U28" s="242"/>
      <c r="V28" s="242"/>
      <c r="W28" s="243"/>
      <c r="X28" s="238">
        <v>521619</v>
      </c>
      <c r="Y28" s="239"/>
      <c r="Z28" s="239"/>
      <c r="AA28" s="239"/>
      <c r="AB28" s="240"/>
      <c r="AC28" s="241">
        <v>5</v>
      </c>
      <c r="AD28" s="242"/>
      <c r="AE28" s="243"/>
      <c r="AF28" s="238">
        <v>48876</v>
      </c>
      <c r="AG28" s="239"/>
      <c r="AH28" s="239"/>
      <c r="AI28" s="239"/>
      <c r="AJ28" s="239"/>
      <c r="AK28" s="240"/>
      <c r="AL28" s="241">
        <v>81.275000000000006</v>
      </c>
      <c r="AM28" s="242"/>
      <c r="AN28" s="243"/>
      <c r="AO28" s="238">
        <v>794487</v>
      </c>
      <c r="AP28" s="239"/>
      <c r="AQ28" s="240"/>
    </row>
    <row r="29" spans="1:43" ht="12" customHeight="1" x14ac:dyDescent="0.2">
      <c r="A29" s="244" t="s">
        <v>383</v>
      </c>
      <c r="B29" s="246"/>
      <c r="C29" s="238">
        <v>1206427</v>
      </c>
      <c r="D29" s="239"/>
      <c r="E29" s="239"/>
      <c r="F29" s="240"/>
      <c r="G29" s="241">
        <v>16.251000000000001</v>
      </c>
      <c r="H29" s="242"/>
      <c r="I29" s="242"/>
      <c r="J29" s="243"/>
      <c r="K29" s="247" t="s">
        <v>384</v>
      </c>
      <c r="L29" s="248"/>
      <c r="M29" s="248"/>
      <c r="N29" s="249"/>
      <c r="O29" s="238">
        <v>19606</v>
      </c>
      <c r="P29" s="239"/>
      <c r="Q29" s="239"/>
      <c r="R29" s="240"/>
      <c r="S29" s="241">
        <v>45.375</v>
      </c>
      <c r="T29" s="242"/>
      <c r="U29" s="242"/>
      <c r="V29" s="242"/>
      <c r="W29" s="243"/>
      <c r="X29" s="238">
        <v>54742</v>
      </c>
      <c r="Y29" s="239"/>
      <c r="Z29" s="239"/>
      <c r="AA29" s="239"/>
      <c r="AB29" s="240"/>
      <c r="AC29" s="241">
        <v>8</v>
      </c>
      <c r="AD29" s="242"/>
      <c r="AE29" s="243"/>
      <c r="AF29" s="238">
        <v>9651</v>
      </c>
      <c r="AG29" s="239"/>
      <c r="AH29" s="239"/>
      <c r="AI29" s="239"/>
      <c r="AJ29" s="239"/>
      <c r="AK29" s="240"/>
      <c r="AL29" s="241">
        <v>69.626000000000005</v>
      </c>
      <c r="AM29" s="242"/>
      <c r="AN29" s="243"/>
      <c r="AO29" s="238">
        <v>83999</v>
      </c>
      <c r="AP29" s="239"/>
      <c r="AQ29" s="240"/>
    </row>
    <row r="30" spans="1:43" ht="12" customHeight="1" x14ac:dyDescent="0.2">
      <c r="A30" s="244" t="s">
        <v>385</v>
      </c>
      <c r="B30" s="246"/>
      <c r="C30" s="238">
        <v>987391</v>
      </c>
      <c r="D30" s="239"/>
      <c r="E30" s="239"/>
      <c r="F30" s="240"/>
      <c r="G30" s="241">
        <v>13</v>
      </c>
      <c r="H30" s="242"/>
      <c r="I30" s="242"/>
      <c r="J30" s="243"/>
      <c r="K30" s="247" t="s">
        <v>386</v>
      </c>
      <c r="L30" s="248"/>
      <c r="M30" s="248"/>
      <c r="N30" s="249"/>
      <c r="O30" s="238">
        <v>12836</v>
      </c>
      <c r="P30" s="239"/>
      <c r="Q30" s="239"/>
      <c r="R30" s="240"/>
      <c r="S30" s="241">
        <v>51.89</v>
      </c>
      <c r="T30" s="242"/>
      <c r="U30" s="242"/>
      <c r="V30" s="242"/>
      <c r="W30" s="243"/>
      <c r="X30" s="238">
        <v>51236</v>
      </c>
      <c r="Y30" s="239"/>
      <c r="Z30" s="239"/>
      <c r="AA30" s="239"/>
      <c r="AB30" s="240"/>
      <c r="AC30" s="241">
        <v>8</v>
      </c>
      <c r="AD30" s="242"/>
      <c r="AE30" s="243"/>
      <c r="AF30" s="238">
        <v>7899</v>
      </c>
      <c r="AG30" s="239"/>
      <c r="AH30" s="239"/>
      <c r="AI30" s="239"/>
      <c r="AJ30" s="239"/>
      <c r="AK30" s="240"/>
      <c r="AL30" s="241">
        <v>72.89</v>
      </c>
      <c r="AM30" s="242"/>
      <c r="AN30" s="243"/>
      <c r="AO30" s="238">
        <v>71971</v>
      </c>
      <c r="AP30" s="239"/>
      <c r="AQ30" s="240"/>
    </row>
    <row r="31" spans="1:43" ht="12" customHeight="1" x14ac:dyDescent="0.2">
      <c r="A31" s="244" t="s">
        <v>387</v>
      </c>
      <c r="B31" s="246"/>
      <c r="C31" s="238">
        <v>1139274</v>
      </c>
      <c r="D31" s="239"/>
      <c r="E31" s="239"/>
      <c r="F31" s="240"/>
      <c r="G31" s="241">
        <v>14</v>
      </c>
      <c r="H31" s="242"/>
      <c r="I31" s="242"/>
      <c r="J31" s="243"/>
      <c r="K31" s="247" t="s">
        <v>353</v>
      </c>
      <c r="L31" s="248"/>
      <c r="M31" s="248"/>
      <c r="N31" s="249"/>
      <c r="O31" s="238">
        <v>15950</v>
      </c>
      <c r="P31" s="239"/>
      <c r="Q31" s="239"/>
      <c r="R31" s="240"/>
      <c r="S31" s="241">
        <v>44.5</v>
      </c>
      <c r="T31" s="242"/>
      <c r="U31" s="242"/>
      <c r="V31" s="242"/>
      <c r="W31" s="243"/>
      <c r="X31" s="238">
        <v>50698</v>
      </c>
      <c r="Y31" s="239"/>
      <c r="Z31" s="239"/>
      <c r="AA31" s="239"/>
      <c r="AB31" s="240"/>
      <c r="AC31" s="241">
        <v>8</v>
      </c>
      <c r="AD31" s="242"/>
      <c r="AE31" s="243"/>
      <c r="AF31" s="238">
        <v>9114</v>
      </c>
      <c r="AG31" s="239"/>
      <c r="AH31" s="239"/>
      <c r="AI31" s="239"/>
      <c r="AJ31" s="239"/>
      <c r="AK31" s="240"/>
      <c r="AL31" s="241">
        <v>66.5</v>
      </c>
      <c r="AM31" s="242"/>
      <c r="AN31" s="243"/>
      <c r="AO31" s="238">
        <v>75762</v>
      </c>
      <c r="AP31" s="239"/>
      <c r="AQ31" s="240"/>
    </row>
    <row r="32" spans="1:43" ht="12" customHeight="1" x14ac:dyDescent="0.2">
      <c r="A32" s="244" t="s">
        <v>388</v>
      </c>
      <c r="B32" s="246"/>
      <c r="C32" s="238">
        <v>3429405</v>
      </c>
      <c r="D32" s="239"/>
      <c r="E32" s="239"/>
      <c r="F32" s="240"/>
      <c r="G32" s="241">
        <v>14</v>
      </c>
      <c r="H32" s="242"/>
      <c r="I32" s="242"/>
      <c r="J32" s="243"/>
      <c r="K32" s="247" t="s">
        <v>353</v>
      </c>
      <c r="L32" s="248"/>
      <c r="M32" s="248"/>
      <c r="N32" s="249"/>
      <c r="O32" s="238">
        <v>48012</v>
      </c>
      <c r="P32" s="239"/>
      <c r="Q32" s="239"/>
      <c r="R32" s="240"/>
      <c r="S32" s="241">
        <v>44.5</v>
      </c>
      <c r="T32" s="242"/>
      <c r="U32" s="242"/>
      <c r="V32" s="242"/>
      <c r="W32" s="243"/>
      <c r="X32" s="238">
        <v>152609</v>
      </c>
      <c r="Y32" s="239"/>
      <c r="Z32" s="239"/>
      <c r="AA32" s="239"/>
      <c r="AB32" s="240"/>
      <c r="AC32" s="241">
        <v>8</v>
      </c>
      <c r="AD32" s="242"/>
      <c r="AE32" s="243"/>
      <c r="AF32" s="238">
        <v>27435</v>
      </c>
      <c r="AG32" s="239"/>
      <c r="AH32" s="239"/>
      <c r="AI32" s="239"/>
      <c r="AJ32" s="239"/>
      <c r="AK32" s="240"/>
      <c r="AL32" s="241">
        <v>66.5</v>
      </c>
      <c r="AM32" s="242"/>
      <c r="AN32" s="243"/>
      <c r="AO32" s="238">
        <v>228055</v>
      </c>
      <c r="AP32" s="239"/>
      <c r="AQ32" s="240"/>
    </row>
    <row r="33" spans="1:45" ht="12" customHeight="1" x14ac:dyDescent="0.2">
      <c r="A33" s="244" t="s">
        <v>389</v>
      </c>
      <c r="B33" s="246"/>
      <c r="C33" s="238">
        <v>82075760</v>
      </c>
      <c r="D33" s="239"/>
      <c r="E33" s="239"/>
      <c r="F33" s="240"/>
      <c r="G33" s="241">
        <v>13.31</v>
      </c>
      <c r="H33" s="242"/>
      <c r="I33" s="242"/>
      <c r="J33" s="243"/>
      <c r="K33" s="247" t="s">
        <v>353</v>
      </c>
      <c r="L33" s="248"/>
      <c r="M33" s="248"/>
      <c r="N33" s="249"/>
      <c r="O33" s="257">
        <v>1092428</v>
      </c>
      <c r="P33" s="258"/>
      <c r="Q33" s="258"/>
      <c r="R33" s="259"/>
      <c r="S33" s="241">
        <v>46.7</v>
      </c>
      <c r="T33" s="242"/>
      <c r="U33" s="242"/>
      <c r="V33" s="242"/>
      <c r="W33" s="243"/>
      <c r="X33" s="238">
        <v>3832938</v>
      </c>
      <c r="Y33" s="239"/>
      <c r="Z33" s="239"/>
      <c r="AA33" s="239"/>
      <c r="AB33" s="240"/>
      <c r="AC33" s="241">
        <v>8</v>
      </c>
      <c r="AD33" s="242"/>
      <c r="AE33" s="243"/>
      <c r="AF33" s="238">
        <v>656606</v>
      </c>
      <c r="AG33" s="239"/>
      <c r="AH33" s="239"/>
      <c r="AI33" s="239"/>
      <c r="AJ33" s="239"/>
      <c r="AK33" s="240"/>
      <c r="AL33" s="241">
        <v>68.010000000000005</v>
      </c>
      <c r="AM33" s="242"/>
      <c r="AN33" s="243"/>
      <c r="AO33" s="238">
        <v>5581972</v>
      </c>
      <c r="AP33" s="239"/>
      <c r="AQ33" s="240"/>
    </row>
    <row r="34" spans="1:45" ht="26.1" customHeight="1" x14ac:dyDescent="0.2">
      <c r="A34" s="202" t="s">
        <v>390</v>
      </c>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row>
    <row r="35" spans="1:45" ht="25.5" customHeight="1" x14ac:dyDescent="0.2">
      <c r="A35" s="203"/>
      <c r="B35" s="204"/>
      <c r="C35" s="207" t="s">
        <v>433</v>
      </c>
      <c r="D35" s="208"/>
      <c r="E35" s="208"/>
      <c r="F35" s="208"/>
      <c r="G35" s="209"/>
      <c r="H35" s="210" t="s">
        <v>331</v>
      </c>
      <c r="I35" s="211"/>
      <c r="J35" s="211"/>
      <c r="K35" s="211"/>
      <c r="L35" s="211"/>
      <c r="M35" s="211"/>
      <c r="N35" s="211"/>
      <c r="O35" s="211"/>
      <c r="P35" s="211"/>
      <c r="Q35" s="211"/>
      <c r="R35" s="211"/>
      <c r="S35" s="212"/>
      <c r="T35" s="213" t="s">
        <v>434</v>
      </c>
      <c r="U35" s="214"/>
      <c r="V35" s="214"/>
      <c r="W35" s="214"/>
      <c r="X35" s="214"/>
      <c r="Y35" s="214"/>
      <c r="Z35" s="214"/>
      <c r="AA35" s="215"/>
      <c r="AB35" s="216" t="s">
        <v>333</v>
      </c>
      <c r="AC35" s="217"/>
      <c r="AD35" s="217"/>
      <c r="AE35" s="217"/>
      <c r="AF35" s="217"/>
      <c r="AG35" s="217"/>
      <c r="AH35" s="217"/>
      <c r="AI35" s="218"/>
      <c r="AJ35" s="219" t="s">
        <v>334</v>
      </c>
      <c r="AK35" s="220"/>
      <c r="AL35" s="220"/>
      <c r="AM35" s="220"/>
      <c r="AN35" s="220"/>
      <c r="AO35" s="220"/>
      <c r="AP35" s="220"/>
      <c r="AQ35" s="221"/>
    </row>
    <row r="36" spans="1:45" ht="15.95" customHeight="1" x14ac:dyDescent="0.2">
      <c r="A36" s="205"/>
      <c r="B36" s="206"/>
      <c r="C36" s="222" t="s">
        <v>435</v>
      </c>
      <c r="D36" s="223"/>
      <c r="E36" s="223"/>
      <c r="F36" s="223"/>
      <c r="G36" s="224"/>
      <c r="H36" s="201" t="s">
        <v>335</v>
      </c>
      <c r="I36" s="197"/>
      <c r="J36" s="197"/>
      <c r="K36" s="197"/>
      <c r="L36" s="225" t="s">
        <v>336</v>
      </c>
      <c r="M36" s="225"/>
      <c r="N36" s="225"/>
      <c r="O36" s="225"/>
      <c r="P36" s="199" t="s">
        <v>337</v>
      </c>
      <c r="Q36" s="199"/>
      <c r="R36" s="199"/>
      <c r="S36" s="200"/>
      <c r="T36" s="201" t="s">
        <v>335</v>
      </c>
      <c r="U36" s="197"/>
      <c r="V36" s="197"/>
      <c r="W36" s="197"/>
      <c r="X36" s="197"/>
      <c r="Y36" s="199" t="s">
        <v>337</v>
      </c>
      <c r="Z36" s="199"/>
      <c r="AA36" s="200"/>
      <c r="AB36" s="201" t="s">
        <v>335</v>
      </c>
      <c r="AC36" s="197"/>
      <c r="AD36" s="197"/>
      <c r="AE36" s="197"/>
      <c r="AF36" s="197"/>
      <c r="AG36" s="199" t="s">
        <v>337</v>
      </c>
      <c r="AH36" s="199"/>
      <c r="AI36" s="200"/>
      <c r="AJ36" s="201" t="s">
        <v>335</v>
      </c>
      <c r="AK36" s="197"/>
      <c r="AL36" s="197"/>
      <c r="AM36" s="197"/>
      <c r="AN36" s="197" t="s">
        <v>337</v>
      </c>
      <c r="AO36" s="197"/>
      <c r="AP36" s="197"/>
      <c r="AQ36" s="198"/>
    </row>
    <row r="37" spans="1:45" ht="12" customHeight="1" x14ac:dyDescent="0.2">
      <c r="A37" s="244" t="s">
        <v>391</v>
      </c>
      <c r="B37" s="245"/>
      <c r="C37" s="246"/>
      <c r="D37" s="238">
        <v>26875712</v>
      </c>
      <c r="E37" s="239"/>
      <c r="F37" s="239"/>
      <c r="G37" s="239"/>
      <c r="H37" s="240"/>
      <c r="I37" s="241">
        <v>13</v>
      </c>
      <c r="J37" s="242"/>
      <c r="K37" s="242"/>
      <c r="L37" s="243"/>
      <c r="M37" s="247" t="s">
        <v>386</v>
      </c>
      <c r="N37" s="248"/>
      <c r="O37" s="248"/>
      <c r="P37" s="249"/>
      <c r="Q37" s="238">
        <v>349384</v>
      </c>
      <c r="R37" s="239"/>
      <c r="S37" s="239"/>
      <c r="T37" s="240"/>
      <c r="U37" s="241">
        <v>51.89</v>
      </c>
      <c r="V37" s="242"/>
      <c r="W37" s="242"/>
      <c r="X37" s="242"/>
      <c r="Y37" s="243"/>
      <c r="Z37" s="238">
        <v>1394581</v>
      </c>
      <c r="AA37" s="239"/>
      <c r="AB37" s="239"/>
      <c r="AC37" s="240"/>
      <c r="AD37" s="241">
        <v>8</v>
      </c>
      <c r="AE37" s="242"/>
      <c r="AF37" s="242"/>
      <c r="AG37" s="242"/>
      <c r="AH37" s="243"/>
      <c r="AI37" s="238">
        <v>215006</v>
      </c>
      <c r="AJ37" s="239"/>
      <c r="AK37" s="239"/>
      <c r="AL37" s="240"/>
      <c r="AM37" s="241">
        <v>72.89</v>
      </c>
      <c r="AN37" s="242"/>
      <c r="AO37" s="243"/>
      <c r="AP37" s="238">
        <v>1958971</v>
      </c>
      <c r="AQ37" s="239"/>
      <c r="AR37" s="239"/>
      <c r="AS37" s="240"/>
    </row>
    <row r="38" spans="1:45" ht="12" customHeight="1" x14ac:dyDescent="0.2">
      <c r="A38" s="244" t="s">
        <v>392</v>
      </c>
      <c r="B38" s="245"/>
      <c r="C38" s="246"/>
      <c r="D38" s="238">
        <v>539663</v>
      </c>
      <c r="E38" s="239"/>
      <c r="F38" s="239"/>
      <c r="G38" s="239"/>
      <c r="H38" s="240"/>
      <c r="I38" s="241">
        <v>22.550999999999998</v>
      </c>
      <c r="J38" s="242"/>
      <c r="K38" s="242"/>
      <c r="L38" s="243"/>
      <c r="M38" s="247" t="s">
        <v>375</v>
      </c>
      <c r="N38" s="248"/>
      <c r="O38" s="248"/>
      <c r="P38" s="249"/>
      <c r="Q38" s="238">
        <v>12170</v>
      </c>
      <c r="R38" s="239"/>
      <c r="S38" s="239"/>
      <c r="T38" s="240"/>
      <c r="U38" s="241">
        <v>44</v>
      </c>
      <c r="V38" s="242"/>
      <c r="W38" s="242"/>
      <c r="X38" s="242"/>
      <c r="Y38" s="243"/>
      <c r="Z38" s="238">
        <v>23745</v>
      </c>
      <c r="AA38" s="239"/>
      <c r="AB38" s="239"/>
      <c r="AC38" s="240"/>
      <c r="AD38" s="241">
        <v>8</v>
      </c>
      <c r="AE38" s="242"/>
      <c r="AF38" s="242"/>
      <c r="AG38" s="242"/>
      <c r="AH38" s="243"/>
      <c r="AI38" s="238">
        <v>4317</v>
      </c>
      <c r="AJ38" s="239"/>
      <c r="AK38" s="239"/>
      <c r="AL38" s="240"/>
      <c r="AM38" s="241">
        <v>74.551000000000002</v>
      </c>
      <c r="AN38" s="242"/>
      <c r="AO38" s="243"/>
      <c r="AP38" s="238">
        <v>40232</v>
      </c>
      <c r="AQ38" s="239"/>
      <c r="AR38" s="239"/>
      <c r="AS38" s="240"/>
    </row>
    <row r="39" spans="1:45" ht="12" customHeight="1" x14ac:dyDescent="0.2">
      <c r="A39" s="244" t="s">
        <v>393</v>
      </c>
      <c r="B39" s="245"/>
      <c r="C39" s="246"/>
      <c r="D39" s="238">
        <v>102111</v>
      </c>
      <c r="E39" s="239"/>
      <c r="F39" s="239"/>
      <c r="G39" s="239"/>
      <c r="H39" s="240"/>
      <c r="I39" s="241">
        <v>17.050999999999998</v>
      </c>
      <c r="J39" s="242"/>
      <c r="K39" s="242"/>
      <c r="L39" s="243"/>
      <c r="M39" s="247" t="s">
        <v>394</v>
      </c>
      <c r="N39" s="248"/>
      <c r="O39" s="248"/>
      <c r="P39" s="249"/>
      <c r="Q39" s="238">
        <v>1741</v>
      </c>
      <c r="R39" s="239"/>
      <c r="S39" s="239"/>
      <c r="T39" s="240"/>
      <c r="U39" s="241">
        <v>49</v>
      </c>
      <c r="V39" s="242"/>
      <c r="W39" s="242"/>
      <c r="X39" s="242"/>
      <c r="Y39" s="243"/>
      <c r="Z39" s="238">
        <v>5003</v>
      </c>
      <c r="AA39" s="239"/>
      <c r="AB39" s="239"/>
      <c r="AC39" s="240"/>
      <c r="AD39" s="241">
        <v>8</v>
      </c>
      <c r="AE39" s="242"/>
      <c r="AF39" s="242"/>
      <c r="AG39" s="242"/>
      <c r="AH39" s="243"/>
      <c r="AI39" s="260">
        <v>817</v>
      </c>
      <c r="AJ39" s="261"/>
      <c r="AK39" s="261"/>
      <c r="AL39" s="262"/>
      <c r="AM39" s="241">
        <v>74.051000000000002</v>
      </c>
      <c r="AN39" s="242"/>
      <c r="AO39" s="243"/>
      <c r="AP39" s="238">
        <v>7561</v>
      </c>
      <c r="AQ39" s="239"/>
      <c r="AR39" s="239"/>
      <c r="AS39" s="240"/>
    </row>
    <row r="40" spans="1:45" ht="12" customHeight="1" x14ac:dyDescent="0.2">
      <c r="A40" s="244" t="s">
        <v>395</v>
      </c>
      <c r="B40" s="245"/>
      <c r="C40" s="246"/>
      <c r="D40" s="238">
        <v>1187934</v>
      </c>
      <c r="E40" s="239"/>
      <c r="F40" s="239"/>
      <c r="G40" s="239"/>
      <c r="H40" s="240"/>
      <c r="I40" s="241">
        <v>16.100000000000001</v>
      </c>
      <c r="J40" s="242"/>
      <c r="K40" s="242"/>
      <c r="L40" s="243"/>
      <c r="M40" s="247" t="s">
        <v>396</v>
      </c>
      <c r="N40" s="248"/>
      <c r="O40" s="248"/>
      <c r="P40" s="249"/>
      <c r="Q40" s="238">
        <v>19126</v>
      </c>
      <c r="R40" s="239"/>
      <c r="S40" s="239"/>
      <c r="T40" s="240"/>
      <c r="U40" s="241">
        <v>52.3</v>
      </c>
      <c r="V40" s="242"/>
      <c r="W40" s="242"/>
      <c r="X40" s="242"/>
      <c r="Y40" s="243"/>
      <c r="Z40" s="238">
        <v>62129</v>
      </c>
      <c r="AA40" s="239"/>
      <c r="AB40" s="239"/>
      <c r="AC40" s="240"/>
      <c r="AD40" s="241">
        <v>8</v>
      </c>
      <c r="AE40" s="242"/>
      <c r="AF40" s="242"/>
      <c r="AG40" s="242"/>
      <c r="AH40" s="243"/>
      <c r="AI40" s="238">
        <v>9503</v>
      </c>
      <c r="AJ40" s="239"/>
      <c r="AK40" s="239"/>
      <c r="AL40" s="240"/>
      <c r="AM40" s="241">
        <v>76.400000000000006</v>
      </c>
      <c r="AN40" s="242"/>
      <c r="AO40" s="243"/>
      <c r="AP40" s="238">
        <v>90758</v>
      </c>
      <c r="AQ40" s="239"/>
      <c r="AR40" s="239"/>
      <c r="AS40" s="240"/>
    </row>
    <row r="41" spans="1:45" ht="12" customHeight="1" x14ac:dyDescent="0.2">
      <c r="A41" s="244" t="s">
        <v>397</v>
      </c>
      <c r="B41" s="245"/>
      <c r="C41" s="246"/>
      <c r="D41" s="238">
        <v>282574992</v>
      </c>
      <c r="E41" s="239"/>
      <c r="F41" s="239"/>
      <c r="G41" s="239"/>
      <c r="H41" s="240"/>
      <c r="I41" s="241">
        <v>15.052</v>
      </c>
      <c r="J41" s="242"/>
      <c r="K41" s="242"/>
      <c r="L41" s="243"/>
      <c r="M41" s="247" t="s">
        <v>394</v>
      </c>
      <c r="N41" s="248"/>
      <c r="O41" s="248"/>
      <c r="P41" s="249"/>
      <c r="Q41" s="238">
        <v>4253319</v>
      </c>
      <c r="R41" s="239"/>
      <c r="S41" s="239"/>
      <c r="T41" s="240"/>
      <c r="U41" s="241">
        <v>44.5</v>
      </c>
      <c r="V41" s="242"/>
      <c r="W41" s="242"/>
      <c r="X41" s="242"/>
      <c r="Y41" s="243"/>
      <c r="Z41" s="238">
        <v>12574587</v>
      </c>
      <c r="AA41" s="239"/>
      <c r="AB41" s="239"/>
      <c r="AC41" s="240"/>
      <c r="AD41" s="241">
        <v>8</v>
      </c>
      <c r="AE41" s="242"/>
      <c r="AF41" s="242"/>
      <c r="AG41" s="242"/>
      <c r="AH41" s="243"/>
      <c r="AI41" s="257">
        <v>2260600</v>
      </c>
      <c r="AJ41" s="258"/>
      <c r="AK41" s="258"/>
      <c r="AL41" s="259"/>
      <c r="AM41" s="241">
        <v>67.552000000000007</v>
      </c>
      <c r="AN41" s="242"/>
      <c r="AO41" s="243"/>
      <c r="AP41" s="238">
        <v>19088506</v>
      </c>
      <c r="AQ41" s="239"/>
      <c r="AR41" s="239"/>
      <c r="AS41" s="240"/>
    </row>
    <row r="42" spans="1:45" ht="12" customHeight="1" x14ac:dyDescent="0.2">
      <c r="A42" s="244" t="s">
        <v>398</v>
      </c>
      <c r="B42" s="245"/>
      <c r="C42" s="246"/>
      <c r="D42" s="238">
        <v>1709757</v>
      </c>
      <c r="E42" s="239"/>
      <c r="F42" s="239"/>
      <c r="G42" s="239"/>
      <c r="H42" s="240"/>
      <c r="I42" s="241">
        <v>23</v>
      </c>
      <c r="J42" s="242"/>
      <c r="K42" s="242"/>
      <c r="L42" s="243"/>
      <c r="M42" s="247" t="s">
        <v>399</v>
      </c>
      <c r="N42" s="248"/>
      <c r="O42" s="248"/>
      <c r="P42" s="249"/>
      <c r="Q42" s="238">
        <v>39324</v>
      </c>
      <c r="R42" s="239"/>
      <c r="S42" s="239"/>
      <c r="T42" s="240"/>
      <c r="U42" s="241">
        <v>44.5</v>
      </c>
      <c r="V42" s="242"/>
      <c r="W42" s="242"/>
      <c r="X42" s="242"/>
      <c r="Y42" s="243"/>
      <c r="Z42" s="238">
        <v>76084</v>
      </c>
      <c r="AA42" s="239"/>
      <c r="AB42" s="239"/>
      <c r="AC42" s="240"/>
      <c r="AD42" s="241">
        <v>8</v>
      </c>
      <c r="AE42" s="242"/>
      <c r="AF42" s="242"/>
      <c r="AG42" s="242"/>
      <c r="AH42" s="243"/>
      <c r="AI42" s="238">
        <v>13678</v>
      </c>
      <c r="AJ42" s="239"/>
      <c r="AK42" s="239"/>
      <c r="AL42" s="240"/>
      <c r="AM42" s="241">
        <v>75.5</v>
      </c>
      <c r="AN42" s="242"/>
      <c r="AO42" s="243"/>
      <c r="AP42" s="238">
        <v>129087</v>
      </c>
      <c r="AQ42" s="239"/>
      <c r="AR42" s="239"/>
      <c r="AS42" s="240"/>
    </row>
    <row r="43" spans="1:45" ht="12" customHeight="1" x14ac:dyDescent="0.2">
      <c r="A43" s="244" t="s">
        <v>400</v>
      </c>
      <c r="B43" s="245"/>
      <c r="C43" s="246"/>
      <c r="D43" s="238">
        <v>17188375</v>
      </c>
      <c r="E43" s="239"/>
      <c r="F43" s="239"/>
      <c r="G43" s="239"/>
      <c r="H43" s="240"/>
      <c r="I43" s="241">
        <v>21.645</v>
      </c>
      <c r="J43" s="242"/>
      <c r="K43" s="242"/>
      <c r="L43" s="243"/>
      <c r="M43" s="247" t="s">
        <v>401</v>
      </c>
      <c r="N43" s="248"/>
      <c r="O43" s="248"/>
      <c r="P43" s="249"/>
      <c r="Q43" s="238">
        <v>372042</v>
      </c>
      <c r="R43" s="239"/>
      <c r="S43" s="239"/>
      <c r="T43" s="240"/>
      <c r="U43" s="241">
        <v>44.5</v>
      </c>
      <c r="V43" s="242"/>
      <c r="W43" s="242"/>
      <c r="X43" s="242"/>
      <c r="Y43" s="243"/>
      <c r="Z43" s="238">
        <v>764883</v>
      </c>
      <c r="AA43" s="239"/>
      <c r="AB43" s="239"/>
      <c r="AC43" s="240"/>
      <c r="AD43" s="241">
        <v>8</v>
      </c>
      <c r="AE43" s="242"/>
      <c r="AF43" s="242"/>
      <c r="AG43" s="242"/>
      <c r="AH43" s="243"/>
      <c r="AI43" s="238">
        <v>137507</v>
      </c>
      <c r="AJ43" s="239"/>
      <c r="AK43" s="239"/>
      <c r="AL43" s="240"/>
      <c r="AM43" s="241">
        <v>74.144999999999996</v>
      </c>
      <c r="AN43" s="242"/>
      <c r="AO43" s="243"/>
      <c r="AP43" s="238">
        <v>1274432</v>
      </c>
      <c r="AQ43" s="239"/>
      <c r="AR43" s="239"/>
      <c r="AS43" s="240"/>
    </row>
    <row r="44" spans="1:45" ht="12" customHeight="1" x14ac:dyDescent="0.2">
      <c r="A44" s="244" t="s">
        <v>402</v>
      </c>
      <c r="B44" s="245"/>
      <c r="C44" s="246"/>
      <c r="D44" s="238">
        <v>1479109</v>
      </c>
      <c r="E44" s="239"/>
      <c r="F44" s="239"/>
      <c r="G44" s="239"/>
      <c r="H44" s="240"/>
      <c r="I44" s="241">
        <v>15.553000000000001</v>
      </c>
      <c r="J44" s="242"/>
      <c r="K44" s="242"/>
      <c r="L44" s="243"/>
      <c r="M44" s="247" t="s">
        <v>339</v>
      </c>
      <c r="N44" s="248"/>
      <c r="O44" s="248"/>
      <c r="P44" s="249"/>
      <c r="Q44" s="238">
        <v>23005</v>
      </c>
      <c r="R44" s="239"/>
      <c r="S44" s="239"/>
      <c r="T44" s="240"/>
      <c r="U44" s="241">
        <v>51.613</v>
      </c>
      <c r="V44" s="242"/>
      <c r="W44" s="242"/>
      <c r="X44" s="242"/>
      <c r="Y44" s="243"/>
      <c r="Z44" s="238">
        <v>76341</v>
      </c>
      <c r="AA44" s="239"/>
      <c r="AB44" s="239"/>
      <c r="AC44" s="240"/>
      <c r="AD44" s="241">
        <v>8</v>
      </c>
      <c r="AE44" s="242"/>
      <c r="AF44" s="242"/>
      <c r="AG44" s="242"/>
      <c r="AH44" s="243"/>
      <c r="AI44" s="238">
        <v>11833</v>
      </c>
      <c r="AJ44" s="239"/>
      <c r="AK44" s="239"/>
      <c r="AL44" s="240"/>
      <c r="AM44" s="241">
        <v>75.165999999999997</v>
      </c>
      <c r="AN44" s="242"/>
      <c r="AO44" s="243"/>
      <c r="AP44" s="238">
        <v>111179</v>
      </c>
      <c r="AQ44" s="239"/>
      <c r="AR44" s="239"/>
      <c r="AS44" s="240"/>
    </row>
    <row r="45" spans="1:45" ht="12" customHeight="1" x14ac:dyDescent="0.2">
      <c r="A45" s="244" t="s">
        <v>403</v>
      </c>
      <c r="B45" s="245"/>
      <c r="C45" s="246"/>
      <c r="D45" s="238">
        <v>9758800</v>
      </c>
      <c r="E45" s="239"/>
      <c r="F45" s="239"/>
      <c r="G45" s="239"/>
      <c r="H45" s="240"/>
      <c r="I45" s="241">
        <v>26.5</v>
      </c>
      <c r="J45" s="242"/>
      <c r="K45" s="242"/>
      <c r="L45" s="243"/>
      <c r="M45" s="247" t="s">
        <v>357</v>
      </c>
      <c r="N45" s="248"/>
      <c r="O45" s="248"/>
      <c r="P45" s="249"/>
      <c r="Q45" s="238">
        <v>258608</v>
      </c>
      <c r="R45" s="239"/>
      <c r="S45" s="239"/>
      <c r="T45" s="240"/>
      <c r="U45" s="241">
        <v>44.5</v>
      </c>
      <c r="V45" s="242"/>
      <c r="W45" s="242"/>
      <c r="X45" s="242"/>
      <c r="Y45" s="243"/>
      <c r="Z45" s="238">
        <v>434267</v>
      </c>
      <c r="AA45" s="239"/>
      <c r="AB45" s="239"/>
      <c r="AC45" s="240"/>
      <c r="AD45" s="241">
        <v>8</v>
      </c>
      <c r="AE45" s="242"/>
      <c r="AF45" s="242"/>
      <c r="AG45" s="242"/>
      <c r="AH45" s="243"/>
      <c r="AI45" s="238">
        <v>78070</v>
      </c>
      <c r="AJ45" s="239"/>
      <c r="AK45" s="239"/>
      <c r="AL45" s="240"/>
      <c r="AM45" s="241">
        <v>79</v>
      </c>
      <c r="AN45" s="242"/>
      <c r="AO45" s="243"/>
      <c r="AP45" s="238">
        <v>770945</v>
      </c>
      <c r="AQ45" s="239"/>
      <c r="AR45" s="239"/>
      <c r="AS45" s="240"/>
    </row>
    <row r="46" spans="1:45" ht="12" customHeight="1" x14ac:dyDescent="0.2">
      <c r="A46" s="244" t="s">
        <v>404</v>
      </c>
      <c r="B46" s="245"/>
      <c r="C46" s="246"/>
      <c r="D46" s="238">
        <v>85791151</v>
      </c>
      <c r="E46" s="239"/>
      <c r="F46" s="239"/>
      <c r="G46" s="239"/>
      <c r="H46" s="240"/>
      <c r="I46" s="241">
        <v>15.553000000000001</v>
      </c>
      <c r="J46" s="242"/>
      <c r="K46" s="242"/>
      <c r="L46" s="243"/>
      <c r="M46" s="247" t="s">
        <v>339</v>
      </c>
      <c r="N46" s="248"/>
      <c r="O46" s="248"/>
      <c r="P46" s="249"/>
      <c r="Q46" s="238">
        <v>1334310</v>
      </c>
      <c r="R46" s="239"/>
      <c r="S46" s="239"/>
      <c r="T46" s="240"/>
      <c r="U46" s="241">
        <v>51.613</v>
      </c>
      <c r="V46" s="242"/>
      <c r="W46" s="242"/>
      <c r="X46" s="242"/>
      <c r="Y46" s="243"/>
      <c r="Z46" s="238">
        <v>4427939</v>
      </c>
      <c r="AA46" s="239"/>
      <c r="AB46" s="239"/>
      <c r="AC46" s="240"/>
      <c r="AD46" s="241">
        <v>8</v>
      </c>
      <c r="AE46" s="242"/>
      <c r="AF46" s="242"/>
      <c r="AG46" s="242"/>
      <c r="AH46" s="243"/>
      <c r="AI46" s="238">
        <v>686329</v>
      </c>
      <c r="AJ46" s="239"/>
      <c r="AK46" s="239"/>
      <c r="AL46" s="240"/>
      <c r="AM46" s="241">
        <v>75.165999999999997</v>
      </c>
      <c r="AN46" s="242"/>
      <c r="AO46" s="243"/>
      <c r="AP46" s="238">
        <v>6448578</v>
      </c>
      <c r="AQ46" s="239"/>
      <c r="AR46" s="239"/>
      <c r="AS46" s="240"/>
    </row>
    <row r="47" spans="1:45" ht="12" customHeight="1" x14ac:dyDescent="0.2">
      <c r="A47" s="244" t="s">
        <v>405</v>
      </c>
      <c r="B47" s="245"/>
      <c r="C47" s="246"/>
      <c r="D47" s="238">
        <v>8309561</v>
      </c>
      <c r="E47" s="239"/>
      <c r="F47" s="239"/>
      <c r="G47" s="239"/>
      <c r="H47" s="240"/>
      <c r="I47" s="241">
        <v>23</v>
      </c>
      <c r="J47" s="242"/>
      <c r="K47" s="242"/>
      <c r="L47" s="243"/>
      <c r="M47" s="247" t="s">
        <v>399</v>
      </c>
      <c r="N47" s="248"/>
      <c r="O47" s="248"/>
      <c r="P47" s="249"/>
      <c r="Q47" s="238">
        <v>191120</v>
      </c>
      <c r="R47" s="239"/>
      <c r="S47" s="239"/>
      <c r="T47" s="240"/>
      <c r="U47" s="241">
        <v>44.5</v>
      </c>
      <c r="V47" s="242"/>
      <c r="W47" s="242"/>
      <c r="X47" s="242"/>
      <c r="Y47" s="243"/>
      <c r="Z47" s="238">
        <v>369775</v>
      </c>
      <c r="AA47" s="239"/>
      <c r="AB47" s="239"/>
      <c r="AC47" s="240"/>
      <c r="AD47" s="241">
        <v>8</v>
      </c>
      <c r="AE47" s="242"/>
      <c r="AF47" s="242"/>
      <c r="AG47" s="242"/>
      <c r="AH47" s="243"/>
      <c r="AI47" s="238">
        <v>66476</v>
      </c>
      <c r="AJ47" s="239"/>
      <c r="AK47" s="239"/>
      <c r="AL47" s="240"/>
      <c r="AM47" s="241">
        <v>75.5</v>
      </c>
      <c r="AN47" s="242"/>
      <c r="AO47" s="243"/>
      <c r="AP47" s="238">
        <v>627372</v>
      </c>
      <c r="AQ47" s="239"/>
      <c r="AR47" s="239"/>
      <c r="AS47" s="240"/>
    </row>
    <row r="48" spans="1:45" ht="12" customHeight="1" x14ac:dyDescent="0.2">
      <c r="A48" s="244" t="s">
        <v>406</v>
      </c>
      <c r="B48" s="245"/>
      <c r="C48" s="246"/>
      <c r="D48" s="238">
        <v>3866529</v>
      </c>
      <c r="E48" s="239"/>
      <c r="F48" s="239"/>
      <c r="G48" s="239"/>
      <c r="H48" s="240"/>
      <c r="I48" s="241">
        <v>14</v>
      </c>
      <c r="J48" s="242"/>
      <c r="K48" s="242"/>
      <c r="L48" s="243"/>
      <c r="M48" s="247" t="s">
        <v>353</v>
      </c>
      <c r="N48" s="248"/>
      <c r="O48" s="248"/>
      <c r="P48" s="249"/>
      <c r="Q48" s="238">
        <v>54131</v>
      </c>
      <c r="R48" s="239"/>
      <c r="S48" s="239"/>
      <c r="T48" s="240"/>
      <c r="U48" s="241">
        <v>44.5</v>
      </c>
      <c r="V48" s="242"/>
      <c r="W48" s="242"/>
      <c r="X48" s="242"/>
      <c r="Y48" s="243"/>
      <c r="Z48" s="238">
        <v>172061</v>
      </c>
      <c r="AA48" s="239"/>
      <c r="AB48" s="239"/>
      <c r="AC48" s="240"/>
      <c r="AD48" s="241">
        <v>8</v>
      </c>
      <c r="AE48" s="242"/>
      <c r="AF48" s="242"/>
      <c r="AG48" s="242"/>
      <c r="AH48" s="243"/>
      <c r="AI48" s="238">
        <v>30932</v>
      </c>
      <c r="AJ48" s="239"/>
      <c r="AK48" s="239"/>
      <c r="AL48" s="240"/>
      <c r="AM48" s="241">
        <v>66.5</v>
      </c>
      <c r="AN48" s="242"/>
      <c r="AO48" s="243"/>
      <c r="AP48" s="238">
        <v>257124</v>
      </c>
      <c r="AQ48" s="239"/>
      <c r="AR48" s="239"/>
      <c r="AS48" s="240"/>
    </row>
    <row r="49" spans="1:45" ht="12" customHeight="1" x14ac:dyDescent="0.2">
      <c r="A49" s="244" t="s">
        <v>407</v>
      </c>
      <c r="B49" s="245"/>
      <c r="C49" s="246"/>
      <c r="D49" s="238">
        <v>403064</v>
      </c>
      <c r="E49" s="239"/>
      <c r="F49" s="239"/>
      <c r="G49" s="239"/>
      <c r="H49" s="240"/>
      <c r="I49" s="241">
        <v>23</v>
      </c>
      <c r="J49" s="242"/>
      <c r="K49" s="242"/>
      <c r="L49" s="243"/>
      <c r="M49" s="247" t="s">
        <v>399</v>
      </c>
      <c r="N49" s="248"/>
      <c r="O49" s="248"/>
      <c r="P49" s="249"/>
      <c r="Q49" s="238">
        <v>9270</v>
      </c>
      <c r="R49" s="239"/>
      <c r="S49" s="239"/>
      <c r="T49" s="240"/>
      <c r="U49" s="241">
        <v>44.5</v>
      </c>
      <c r="V49" s="242"/>
      <c r="W49" s="242"/>
      <c r="X49" s="242"/>
      <c r="Y49" s="243"/>
      <c r="Z49" s="238">
        <v>17936</v>
      </c>
      <c r="AA49" s="239"/>
      <c r="AB49" s="239"/>
      <c r="AC49" s="240"/>
      <c r="AD49" s="241">
        <v>8</v>
      </c>
      <c r="AE49" s="242"/>
      <c r="AF49" s="242"/>
      <c r="AG49" s="242"/>
      <c r="AH49" s="243"/>
      <c r="AI49" s="238">
        <v>3225</v>
      </c>
      <c r="AJ49" s="239"/>
      <c r="AK49" s="239"/>
      <c r="AL49" s="240"/>
      <c r="AM49" s="241">
        <v>75.5</v>
      </c>
      <c r="AN49" s="242"/>
      <c r="AO49" s="243"/>
      <c r="AP49" s="238">
        <v>30431</v>
      </c>
      <c r="AQ49" s="239"/>
      <c r="AR49" s="239"/>
      <c r="AS49" s="240"/>
    </row>
    <row r="50" spans="1:45" ht="12" customHeight="1" x14ac:dyDescent="0.2">
      <c r="A50" s="244" t="s">
        <v>408</v>
      </c>
      <c r="B50" s="245"/>
      <c r="C50" s="246"/>
      <c r="D50" s="238">
        <v>2428267</v>
      </c>
      <c r="E50" s="239"/>
      <c r="F50" s="239"/>
      <c r="G50" s="239"/>
      <c r="H50" s="240"/>
      <c r="I50" s="241">
        <v>17.934000000000001</v>
      </c>
      <c r="J50" s="242"/>
      <c r="K50" s="242"/>
      <c r="L50" s="243"/>
      <c r="M50" s="247" t="s">
        <v>409</v>
      </c>
      <c r="N50" s="248"/>
      <c r="O50" s="248"/>
      <c r="P50" s="249"/>
      <c r="Q50" s="238">
        <v>43549</v>
      </c>
      <c r="R50" s="239"/>
      <c r="S50" s="239"/>
      <c r="T50" s="240"/>
      <c r="U50" s="241">
        <v>53.512999999999998</v>
      </c>
      <c r="V50" s="242"/>
      <c r="W50" s="242"/>
      <c r="X50" s="242"/>
      <c r="Y50" s="243"/>
      <c r="Z50" s="238">
        <v>129944</v>
      </c>
      <c r="AA50" s="239"/>
      <c r="AB50" s="239"/>
      <c r="AC50" s="240"/>
      <c r="AD50" s="241">
        <v>8</v>
      </c>
      <c r="AE50" s="242"/>
      <c r="AF50" s="242"/>
      <c r="AG50" s="242"/>
      <c r="AH50" s="243"/>
      <c r="AI50" s="238">
        <v>19426</v>
      </c>
      <c r="AJ50" s="239"/>
      <c r="AK50" s="239"/>
      <c r="AL50" s="240"/>
      <c r="AM50" s="241">
        <v>79.447000000000003</v>
      </c>
      <c r="AN50" s="242"/>
      <c r="AO50" s="243"/>
      <c r="AP50" s="238">
        <v>192919</v>
      </c>
      <c r="AQ50" s="239"/>
      <c r="AR50" s="239"/>
      <c r="AS50" s="240"/>
    </row>
    <row r="51" spans="1:45" ht="12" customHeight="1" x14ac:dyDescent="0.2">
      <c r="A51" s="244" t="s">
        <v>410</v>
      </c>
      <c r="B51" s="245"/>
      <c r="C51" s="246"/>
      <c r="D51" s="238">
        <v>3443873</v>
      </c>
      <c r="E51" s="239"/>
      <c r="F51" s="239"/>
      <c r="G51" s="239"/>
      <c r="H51" s="240"/>
      <c r="I51" s="241">
        <v>18</v>
      </c>
      <c r="J51" s="242"/>
      <c r="K51" s="242"/>
      <c r="L51" s="243"/>
      <c r="M51" s="247" t="s">
        <v>339</v>
      </c>
      <c r="N51" s="248"/>
      <c r="O51" s="248"/>
      <c r="P51" s="249"/>
      <c r="Q51" s="238">
        <v>61990</v>
      </c>
      <c r="R51" s="239"/>
      <c r="S51" s="239"/>
      <c r="T51" s="240"/>
      <c r="U51" s="241">
        <v>43.5</v>
      </c>
      <c r="V51" s="242"/>
      <c r="W51" s="242"/>
      <c r="X51" s="242"/>
      <c r="Y51" s="243"/>
      <c r="Z51" s="238">
        <v>149808</v>
      </c>
      <c r="AA51" s="239"/>
      <c r="AB51" s="239"/>
      <c r="AC51" s="240"/>
      <c r="AD51" s="241">
        <v>8</v>
      </c>
      <c r="AE51" s="242"/>
      <c r="AF51" s="242"/>
      <c r="AG51" s="242"/>
      <c r="AH51" s="243"/>
      <c r="AI51" s="238">
        <v>27551</v>
      </c>
      <c r="AJ51" s="239"/>
      <c r="AK51" s="239"/>
      <c r="AL51" s="240"/>
      <c r="AM51" s="241">
        <v>69.5</v>
      </c>
      <c r="AN51" s="242"/>
      <c r="AO51" s="243"/>
      <c r="AP51" s="238">
        <v>239349</v>
      </c>
      <c r="AQ51" s="239"/>
      <c r="AR51" s="239"/>
      <c r="AS51" s="240"/>
    </row>
    <row r="52" spans="1:45" ht="12" customHeight="1" x14ac:dyDescent="0.2">
      <c r="A52" s="244" t="s">
        <v>411</v>
      </c>
      <c r="B52" s="245"/>
      <c r="C52" s="246"/>
      <c r="D52" s="238">
        <v>254621491</v>
      </c>
      <c r="E52" s="239"/>
      <c r="F52" s="239"/>
      <c r="G52" s="239"/>
      <c r="H52" s="240"/>
      <c r="I52" s="241">
        <v>13.554</v>
      </c>
      <c r="J52" s="242"/>
      <c r="K52" s="242"/>
      <c r="L52" s="243"/>
      <c r="M52" s="247" t="s">
        <v>412</v>
      </c>
      <c r="N52" s="248"/>
      <c r="O52" s="248"/>
      <c r="P52" s="249"/>
      <c r="Q52" s="238">
        <v>3451140</v>
      </c>
      <c r="R52" s="239"/>
      <c r="S52" s="239"/>
      <c r="T52" s="240"/>
      <c r="U52" s="241">
        <v>44.4</v>
      </c>
      <c r="V52" s="242"/>
      <c r="W52" s="242"/>
      <c r="X52" s="242"/>
      <c r="Y52" s="243"/>
      <c r="Z52" s="238">
        <v>11305194</v>
      </c>
      <c r="AA52" s="239"/>
      <c r="AB52" s="239"/>
      <c r="AC52" s="240"/>
      <c r="AD52" s="253" t="s">
        <v>413</v>
      </c>
      <c r="AE52" s="254"/>
      <c r="AF52" s="254"/>
      <c r="AG52" s="254"/>
      <c r="AH52" s="255"/>
      <c r="AI52" s="253" t="s">
        <v>413</v>
      </c>
      <c r="AJ52" s="254"/>
      <c r="AK52" s="254"/>
      <c r="AL52" s="255"/>
      <c r="AM52" s="241">
        <v>57.954000000000001</v>
      </c>
      <c r="AN52" s="242"/>
      <c r="AO52" s="243"/>
      <c r="AP52" s="238">
        <v>14756334</v>
      </c>
      <c r="AQ52" s="239"/>
      <c r="AR52" s="239"/>
      <c r="AS52" s="240"/>
    </row>
    <row r="53" spans="1:45" ht="12" customHeight="1" x14ac:dyDescent="0.2">
      <c r="A53" s="244" t="s">
        <v>414</v>
      </c>
      <c r="B53" s="245"/>
      <c r="C53" s="246"/>
      <c r="D53" s="238">
        <v>1790891</v>
      </c>
      <c r="E53" s="239"/>
      <c r="F53" s="239"/>
      <c r="G53" s="239"/>
      <c r="H53" s="240"/>
      <c r="I53" s="241">
        <v>19.395</v>
      </c>
      <c r="J53" s="242"/>
      <c r="K53" s="242"/>
      <c r="L53" s="243"/>
      <c r="M53" s="247" t="s">
        <v>357</v>
      </c>
      <c r="N53" s="248"/>
      <c r="O53" s="248"/>
      <c r="P53" s="249"/>
      <c r="Q53" s="238">
        <v>34734</v>
      </c>
      <c r="R53" s="239"/>
      <c r="S53" s="239"/>
      <c r="T53" s="240"/>
      <c r="U53" s="241">
        <v>44.5</v>
      </c>
      <c r="V53" s="242"/>
      <c r="W53" s="242"/>
      <c r="X53" s="242"/>
      <c r="Y53" s="243"/>
      <c r="Z53" s="238">
        <v>79695</v>
      </c>
      <c r="AA53" s="239"/>
      <c r="AB53" s="239"/>
      <c r="AC53" s="240"/>
      <c r="AD53" s="241">
        <v>8</v>
      </c>
      <c r="AE53" s="242"/>
      <c r="AF53" s="242"/>
      <c r="AG53" s="242"/>
      <c r="AH53" s="243"/>
      <c r="AI53" s="238">
        <v>14327</v>
      </c>
      <c r="AJ53" s="239"/>
      <c r="AK53" s="239"/>
      <c r="AL53" s="240"/>
      <c r="AM53" s="241">
        <v>71.894999999999996</v>
      </c>
      <c r="AN53" s="242"/>
      <c r="AO53" s="243"/>
      <c r="AP53" s="238">
        <v>128756</v>
      </c>
      <c r="AQ53" s="239"/>
      <c r="AR53" s="239"/>
      <c r="AS53" s="240"/>
    </row>
    <row r="54" spans="1:45" ht="12" customHeight="1" x14ac:dyDescent="0.2">
      <c r="A54" s="244" t="s">
        <v>415</v>
      </c>
      <c r="B54" s="245"/>
      <c r="C54" s="246"/>
      <c r="D54" s="238">
        <v>17093963</v>
      </c>
      <c r="E54" s="239"/>
      <c r="F54" s="239"/>
      <c r="G54" s="239"/>
      <c r="H54" s="240"/>
      <c r="I54" s="241">
        <v>17.739999999999998</v>
      </c>
      <c r="J54" s="242"/>
      <c r="K54" s="242"/>
      <c r="L54" s="243"/>
      <c r="M54" s="247" t="s">
        <v>371</v>
      </c>
      <c r="N54" s="248"/>
      <c r="O54" s="248"/>
      <c r="P54" s="249"/>
      <c r="Q54" s="238">
        <v>303247</v>
      </c>
      <c r="R54" s="239"/>
      <c r="S54" s="239"/>
      <c r="T54" s="240"/>
      <c r="U54" s="241">
        <v>46.4</v>
      </c>
      <c r="V54" s="242"/>
      <c r="W54" s="242"/>
      <c r="X54" s="242"/>
      <c r="Y54" s="243"/>
      <c r="Z54" s="238">
        <v>793160</v>
      </c>
      <c r="AA54" s="239"/>
      <c r="AB54" s="239"/>
      <c r="AC54" s="240"/>
      <c r="AD54" s="241">
        <v>7.6269999999999998</v>
      </c>
      <c r="AE54" s="242"/>
      <c r="AF54" s="242"/>
      <c r="AG54" s="242"/>
      <c r="AH54" s="243"/>
      <c r="AI54" s="238">
        <v>130376</v>
      </c>
      <c r="AJ54" s="239"/>
      <c r="AK54" s="239"/>
      <c r="AL54" s="240"/>
      <c r="AM54" s="241">
        <v>71.766999999999996</v>
      </c>
      <c r="AN54" s="242"/>
      <c r="AO54" s="243"/>
      <c r="AP54" s="238">
        <v>1226782</v>
      </c>
      <c r="AQ54" s="239"/>
      <c r="AR54" s="239"/>
      <c r="AS54" s="240"/>
    </row>
    <row r="55" spans="1:45" ht="12" customHeight="1" x14ac:dyDescent="0.2">
      <c r="A55" s="244" t="s">
        <v>416</v>
      </c>
      <c r="B55" s="245"/>
      <c r="C55" s="246"/>
      <c r="D55" s="238">
        <v>731479</v>
      </c>
      <c r="E55" s="239"/>
      <c r="F55" s="239"/>
      <c r="G55" s="239"/>
      <c r="H55" s="240"/>
      <c r="I55" s="241">
        <v>16.251000000000001</v>
      </c>
      <c r="J55" s="242"/>
      <c r="K55" s="242"/>
      <c r="L55" s="243"/>
      <c r="M55" s="247" t="s">
        <v>384</v>
      </c>
      <c r="N55" s="248"/>
      <c r="O55" s="248"/>
      <c r="P55" s="249"/>
      <c r="Q55" s="238">
        <v>11887</v>
      </c>
      <c r="R55" s="239"/>
      <c r="S55" s="239"/>
      <c r="T55" s="240"/>
      <c r="U55" s="241">
        <v>45.375</v>
      </c>
      <c r="V55" s="242"/>
      <c r="W55" s="242"/>
      <c r="X55" s="242"/>
      <c r="Y55" s="243"/>
      <c r="Z55" s="238">
        <v>33191</v>
      </c>
      <c r="AA55" s="239"/>
      <c r="AB55" s="239"/>
      <c r="AC55" s="240"/>
      <c r="AD55" s="241">
        <v>8</v>
      </c>
      <c r="AE55" s="242"/>
      <c r="AF55" s="242"/>
      <c r="AG55" s="242"/>
      <c r="AH55" s="243"/>
      <c r="AI55" s="238">
        <v>5852</v>
      </c>
      <c r="AJ55" s="239"/>
      <c r="AK55" s="239"/>
      <c r="AL55" s="240"/>
      <c r="AM55" s="241">
        <v>69.626000000000005</v>
      </c>
      <c r="AN55" s="242"/>
      <c r="AO55" s="243"/>
      <c r="AP55" s="238">
        <v>50930</v>
      </c>
      <c r="AQ55" s="239"/>
      <c r="AR55" s="239"/>
      <c r="AS55" s="240"/>
    </row>
    <row r="56" spans="1:45" ht="14.1" customHeight="1" x14ac:dyDescent="0.2">
      <c r="A56" s="244" t="s">
        <v>417</v>
      </c>
      <c r="B56" s="245"/>
      <c r="C56" s="246"/>
      <c r="D56" s="238">
        <v>3388520</v>
      </c>
      <c r="E56" s="239"/>
      <c r="F56" s="239"/>
      <c r="G56" s="239"/>
      <c r="H56" s="240"/>
      <c r="I56" s="241">
        <v>17.367000000000001</v>
      </c>
      <c r="J56" s="242"/>
      <c r="K56" s="242"/>
      <c r="L56" s="243"/>
      <c r="M56" s="247" t="s">
        <v>394</v>
      </c>
      <c r="N56" s="248"/>
      <c r="O56" s="248"/>
      <c r="P56" s="249"/>
      <c r="Q56" s="238">
        <v>58848</v>
      </c>
      <c r="R56" s="239"/>
      <c r="S56" s="239"/>
      <c r="T56" s="240"/>
      <c r="U56" s="241">
        <v>44.7</v>
      </c>
      <c r="V56" s="242"/>
      <c r="W56" s="242"/>
      <c r="X56" s="242"/>
      <c r="Y56" s="243"/>
      <c r="Z56" s="238">
        <v>151467</v>
      </c>
      <c r="AA56" s="239"/>
      <c r="AB56" s="239"/>
      <c r="AC56" s="240"/>
      <c r="AD56" s="241">
        <v>8</v>
      </c>
      <c r="AE56" s="242"/>
      <c r="AF56" s="242"/>
      <c r="AG56" s="242"/>
      <c r="AH56" s="243"/>
      <c r="AI56" s="238">
        <v>27108</v>
      </c>
      <c r="AJ56" s="239"/>
      <c r="AK56" s="239"/>
      <c r="AL56" s="240"/>
      <c r="AM56" s="241">
        <v>70.066999999999993</v>
      </c>
      <c r="AN56" s="242"/>
      <c r="AO56" s="243"/>
      <c r="AP56" s="238">
        <v>237423</v>
      </c>
      <c r="AQ56" s="239"/>
      <c r="AR56" s="239"/>
      <c r="AS56" s="240"/>
    </row>
    <row r="57" spans="1:45" ht="12" customHeight="1" x14ac:dyDescent="0.2">
      <c r="A57" s="244" t="s">
        <v>418</v>
      </c>
      <c r="B57" s="245"/>
      <c r="C57" s="246"/>
      <c r="D57" s="238">
        <v>1120827</v>
      </c>
      <c r="E57" s="239"/>
      <c r="F57" s="239"/>
      <c r="G57" s="239"/>
      <c r="H57" s="240"/>
      <c r="I57" s="241">
        <v>17</v>
      </c>
      <c r="J57" s="242"/>
      <c r="K57" s="242"/>
      <c r="L57" s="243"/>
      <c r="M57" s="247" t="s">
        <v>396</v>
      </c>
      <c r="N57" s="248"/>
      <c r="O57" s="248"/>
      <c r="P57" s="249"/>
      <c r="Q57" s="238">
        <v>19054</v>
      </c>
      <c r="R57" s="239"/>
      <c r="S57" s="239"/>
      <c r="T57" s="240"/>
      <c r="U57" s="241">
        <v>52.3</v>
      </c>
      <c r="V57" s="242"/>
      <c r="W57" s="242"/>
      <c r="X57" s="242"/>
      <c r="Y57" s="243"/>
      <c r="Z57" s="238">
        <v>58619</v>
      </c>
      <c r="AA57" s="239"/>
      <c r="AB57" s="239"/>
      <c r="AC57" s="240"/>
      <c r="AD57" s="241">
        <v>8</v>
      </c>
      <c r="AE57" s="242"/>
      <c r="AF57" s="242"/>
      <c r="AG57" s="242"/>
      <c r="AH57" s="243"/>
      <c r="AI57" s="238">
        <v>8967</v>
      </c>
      <c r="AJ57" s="239"/>
      <c r="AK57" s="239"/>
      <c r="AL57" s="240"/>
      <c r="AM57" s="241">
        <v>77.3</v>
      </c>
      <c r="AN57" s="242"/>
      <c r="AO57" s="243"/>
      <c r="AP57" s="238">
        <v>86640</v>
      </c>
      <c r="AQ57" s="239"/>
      <c r="AR57" s="239"/>
      <c r="AS57" s="240"/>
    </row>
    <row r="58" spans="1:45" ht="12" customHeight="1" x14ac:dyDescent="0.2">
      <c r="A58" s="244" t="s">
        <v>419</v>
      </c>
      <c r="B58" s="245"/>
      <c r="C58" s="246"/>
      <c r="D58" s="238">
        <v>65856854</v>
      </c>
      <c r="E58" s="239"/>
      <c r="F58" s="239"/>
      <c r="G58" s="239"/>
      <c r="H58" s="240"/>
      <c r="I58" s="241">
        <v>17.934000000000001</v>
      </c>
      <c r="J58" s="242"/>
      <c r="K58" s="242"/>
      <c r="L58" s="243"/>
      <c r="M58" s="247" t="s">
        <v>409</v>
      </c>
      <c r="N58" s="248"/>
      <c r="O58" s="248"/>
      <c r="P58" s="249"/>
      <c r="Q58" s="238">
        <v>1181077</v>
      </c>
      <c r="R58" s="239"/>
      <c r="S58" s="239"/>
      <c r="T58" s="240"/>
      <c r="U58" s="241">
        <v>53.512999999999998</v>
      </c>
      <c r="V58" s="242"/>
      <c r="W58" s="242"/>
      <c r="X58" s="242"/>
      <c r="Y58" s="243"/>
      <c r="Z58" s="238">
        <v>3524198</v>
      </c>
      <c r="AA58" s="239"/>
      <c r="AB58" s="239"/>
      <c r="AC58" s="240"/>
      <c r="AD58" s="241">
        <v>8</v>
      </c>
      <c r="AE58" s="242"/>
      <c r="AF58" s="242"/>
      <c r="AG58" s="242"/>
      <c r="AH58" s="243"/>
      <c r="AI58" s="238">
        <v>526855</v>
      </c>
      <c r="AJ58" s="239"/>
      <c r="AK58" s="239"/>
      <c r="AL58" s="240"/>
      <c r="AM58" s="241">
        <v>79.447000000000003</v>
      </c>
      <c r="AN58" s="242"/>
      <c r="AO58" s="243"/>
      <c r="AP58" s="238">
        <v>5232129</v>
      </c>
      <c r="AQ58" s="239"/>
      <c r="AR58" s="239"/>
      <c r="AS58" s="240"/>
    </row>
    <row r="59" spans="1:45" ht="12" customHeight="1" x14ac:dyDescent="0.2">
      <c r="A59" s="244" t="s">
        <v>420</v>
      </c>
      <c r="B59" s="245"/>
      <c r="C59" s="246"/>
      <c r="D59" s="238">
        <v>231028888</v>
      </c>
      <c r="E59" s="239"/>
      <c r="F59" s="239"/>
      <c r="G59" s="239"/>
      <c r="H59" s="240"/>
      <c r="I59" s="241">
        <v>17</v>
      </c>
      <c r="J59" s="242"/>
      <c r="K59" s="242"/>
      <c r="L59" s="243"/>
      <c r="M59" s="247" t="s">
        <v>412</v>
      </c>
      <c r="N59" s="248"/>
      <c r="O59" s="248"/>
      <c r="P59" s="249"/>
      <c r="Q59" s="238">
        <v>3927491</v>
      </c>
      <c r="R59" s="239"/>
      <c r="S59" s="239"/>
      <c r="T59" s="240"/>
      <c r="U59" s="241">
        <v>48</v>
      </c>
      <c r="V59" s="242"/>
      <c r="W59" s="242"/>
      <c r="X59" s="242"/>
      <c r="Y59" s="243"/>
      <c r="Z59" s="238">
        <v>11089387</v>
      </c>
      <c r="AA59" s="239"/>
      <c r="AB59" s="239"/>
      <c r="AC59" s="240"/>
      <c r="AD59" s="241">
        <v>8</v>
      </c>
      <c r="AE59" s="242"/>
      <c r="AF59" s="242"/>
      <c r="AG59" s="242"/>
      <c r="AH59" s="243"/>
      <c r="AI59" s="257">
        <v>1848231</v>
      </c>
      <c r="AJ59" s="258"/>
      <c r="AK59" s="258"/>
      <c r="AL59" s="259"/>
      <c r="AM59" s="241">
        <v>73</v>
      </c>
      <c r="AN59" s="242"/>
      <c r="AO59" s="243"/>
      <c r="AP59" s="238">
        <v>16865109</v>
      </c>
      <c r="AQ59" s="239"/>
      <c r="AR59" s="239"/>
      <c r="AS59" s="240"/>
    </row>
    <row r="60" spans="1:45" ht="12" customHeight="1" x14ac:dyDescent="0.2">
      <c r="A60" s="244" t="s">
        <v>421</v>
      </c>
      <c r="B60" s="245"/>
      <c r="C60" s="246"/>
      <c r="D60" s="238">
        <v>2854840</v>
      </c>
      <c r="E60" s="239"/>
      <c r="F60" s="239"/>
      <c r="G60" s="239"/>
      <c r="H60" s="240"/>
      <c r="I60" s="241">
        <v>15</v>
      </c>
      <c r="J60" s="242"/>
      <c r="K60" s="242"/>
      <c r="L60" s="243"/>
      <c r="M60" s="247" t="s">
        <v>353</v>
      </c>
      <c r="N60" s="248"/>
      <c r="O60" s="248"/>
      <c r="P60" s="249"/>
      <c r="Q60" s="238">
        <v>42823</v>
      </c>
      <c r="R60" s="239"/>
      <c r="S60" s="239"/>
      <c r="T60" s="240"/>
      <c r="U60" s="241">
        <v>52.3</v>
      </c>
      <c r="V60" s="242"/>
      <c r="W60" s="242"/>
      <c r="X60" s="242"/>
      <c r="Y60" s="243"/>
      <c r="Z60" s="238">
        <v>149308</v>
      </c>
      <c r="AA60" s="239"/>
      <c r="AB60" s="239"/>
      <c r="AC60" s="240"/>
      <c r="AD60" s="241">
        <v>8</v>
      </c>
      <c r="AE60" s="242"/>
      <c r="AF60" s="242"/>
      <c r="AG60" s="242"/>
      <c r="AH60" s="243"/>
      <c r="AI60" s="238">
        <v>22839</v>
      </c>
      <c r="AJ60" s="239"/>
      <c r="AK60" s="239"/>
      <c r="AL60" s="240"/>
      <c r="AM60" s="241">
        <v>75.3</v>
      </c>
      <c r="AN60" s="242"/>
      <c r="AO60" s="243"/>
      <c r="AP60" s="238">
        <v>214969</v>
      </c>
      <c r="AQ60" s="239"/>
      <c r="AR60" s="239"/>
      <c r="AS60" s="240"/>
    </row>
    <row r="61" spans="1:45" ht="12" customHeight="1" x14ac:dyDescent="0.2">
      <c r="A61" s="244" t="s">
        <v>422</v>
      </c>
      <c r="B61" s="245"/>
      <c r="C61" s="246"/>
      <c r="D61" s="238">
        <v>221878</v>
      </c>
      <c r="E61" s="239"/>
      <c r="F61" s="239"/>
      <c r="G61" s="239"/>
      <c r="H61" s="240"/>
      <c r="I61" s="241">
        <v>12.645</v>
      </c>
      <c r="J61" s="242"/>
      <c r="K61" s="242"/>
      <c r="L61" s="243"/>
      <c r="M61" s="247" t="s">
        <v>353</v>
      </c>
      <c r="N61" s="248"/>
      <c r="O61" s="248"/>
      <c r="P61" s="249"/>
      <c r="Q61" s="238">
        <v>2806</v>
      </c>
      <c r="R61" s="239"/>
      <c r="S61" s="239"/>
      <c r="T61" s="240"/>
      <c r="U61" s="241">
        <v>45</v>
      </c>
      <c r="V61" s="242"/>
      <c r="W61" s="242"/>
      <c r="X61" s="242"/>
      <c r="Y61" s="243"/>
      <c r="Z61" s="238">
        <v>9985</v>
      </c>
      <c r="AA61" s="239"/>
      <c r="AB61" s="239"/>
      <c r="AC61" s="240"/>
      <c r="AD61" s="253" t="s">
        <v>413</v>
      </c>
      <c r="AE61" s="254"/>
      <c r="AF61" s="254"/>
      <c r="AG61" s="254"/>
      <c r="AH61" s="255"/>
      <c r="AI61" s="253" t="s">
        <v>413</v>
      </c>
      <c r="AJ61" s="254"/>
      <c r="AK61" s="254"/>
      <c r="AL61" s="255"/>
      <c r="AM61" s="241">
        <v>57.645000000000003</v>
      </c>
      <c r="AN61" s="242"/>
      <c r="AO61" s="243"/>
      <c r="AP61" s="238">
        <v>12790</v>
      </c>
      <c r="AQ61" s="239"/>
      <c r="AR61" s="239"/>
      <c r="AS61" s="240"/>
    </row>
    <row r="62" spans="1:45" ht="12" customHeight="1" x14ac:dyDescent="0.2">
      <c r="A62" s="244" t="s">
        <v>423</v>
      </c>
      <c r="B62" s="245"/>
      <c r="C62" s="246"/>
      <c r="D62" s="238">
        <v>11352129</v>
      </c>
      <c r="E62" s="239"/>
      <c r="F62" s="239"/>
      <c r="G62" s="239"/>
      <c r="H62" s="240"/>
      <c r="I62" s="241">
        <v>24.5</v>
      </c>
      <c r="J62" s="242"/>
      <c r="K62" s="242"/>
      <c r="L62" s="243"/>
      <c r="M62" s="247" t="s">
        <v>375</v>
      </c>
      <c r="N62" s="248"/>
      <c r="O62" s="248"/>
      <c r="P62" s="249"/>
      <c r="Q62" s="238">
        <v>278127</v>
      </c>
      <c r="R62" s="239"/>
      <c r="S62" s="239"/>
      <c r="T62" s="240"/>
      <c r="U62" s="241">
        <v>45</v>
      </c>
      <c r="V62" s="242"/>
      <c r="W62" s="242"/>
      <c r="X62" s="242"/>
      <c r="Y62" s="243"/>
      <c r="Z62" s="238">
        <v>510846</v>
      </c>
      <c r="AA62" s="239"/>
      <c r="AB62" s="239"/>
      <c r="AC62" s="240"/>
      <c r="AD62" s="241">
        <v>8</v>
      </c>
      <c r="AE62" s="242"/>
      <c r="AF62" s="242"/>
      <c r="AG62" s="242"/>
      <c r="AH62" s="243"/>
      <c r="AI62" s="238">
        <v>90817</v>
      </c>
      <c r="AJ62" s="239"/>
      <c r="AK62" s="239"/>
      <c r="AL62" s="240"/>
      <c r="AM62" s="241">
        <v>77.5</v>
      </c>
      <c r="AN62" s="242"/>
      <c r="AO62" s="243"/>
      <c r="AP62" s="238">
        <v>879790</v>
      </c>
      <c r="AQ62" s="239"/>
      <c r="AR62" s="239"/>
      <c r="AS62" s="240"/>
    </row>
    <row r="63" spans="1:45" ht="12" customHeight="1" x14ac:dyDescent="0.2">
      <c r="A63" s="244" t="s">
        <v>424</v>
      </c>
      <c r="B63" s="245"/>
      <c r="C63" s="246"/>
      <c r="D63" s="238">
        <v>8302179</v>
      </c>
      <c r="E63" s="239"/>
      <c r="F63" s="239"/>
      <c r="G63" s="239"/>
      <c r="H63" s="240"/>
      <c r="I63" s="241">
        <v>22</v>
      </c>
      <c r="J63" s="242"/>
      <c r="K63" s="242"/>
      <c r="L63" s="243"/>
      <c r="M63" s="247" t="s">
        <v>399</v>
      </c>
      <c r="N63" s="248"/>
      <c r="O63" s="248"/>
      <c r="P63" s="249"/>
      <c r="Q63" s="238">
        <v>182648</v>
      </c>
      <c r="R63" s="239"/>
      <c r="S63" s="239"/>
      <c r="T63" s="240"/>
      <c r="U63" s="241">
        <v>44</v>
      </c>
      <c r="V63" s="242"/>
      <c r="W63" s="242"/>
      <c r="X63" s="242"/>
      <c r="Y63" s="243"/>
      <c r="Z63" s="238">
        <v>365296</v>
      </c>
      <c r="AA63" s="239"/>
      <c r="AB63" s="239"/>
      <c r="AC63" s="240"/>
      <c r="AD63" s="241">
        <v>8</v>
      </c>
      <c r="AE63" s="242"/>
      <c r="AF63" s="242"/>
      <c r="AG63" s="242"/>
      <c r="AH63" s="243"/>
      <c r="AI63" s="238">
        <v>66417</v>
      </c>
      <c r="AJ63" s="239"/>
      <c r="AK63" s="239"/>
      <c r="AL63" s="240"/>
      <c r="AM63" s="241">
        <v>74</v>
      </c>
      <c r="AN63" s="242"/>
      <c r="AO63" s="243"/>
      <c r="AP63" s="238">
        <v>614361</v>
      </c>
      <c r="AQ63" s="239"/>
      <c r="AR63" s="239"/>
      <c r="AS63" s="240"/>
    </row>
    <row r="64" spans="1:45" ht="12" customHeight="1" x14ac:dyDescent="0.2">
      <c r="A64" s="244" t="s">
        <v>425</v>
      </c>
      <c r="B64" s="245"/>
      <c r="C64" s="246"/>
      <c r="D64" s="238">
        <v>12241432</v>
      </c>
      <c r="E64" s="239"/>
      <c r="F64" s="239"/>
      <c r="G64" s="239"/>
      <c r="H64" s="240"/>
      <c r="I64" s="241">
        <v>14.31</v>
      </c>
      <c r="J64" s="242"/>
      <c r="K64" s="242"/>
      <c r="L64" s="243"/>
      <c r="M64" s="247" t="s">
        <v>426</v>
      </c>
      <c r="N64" s="248"/>
      <c r="O64" s="248"/>
      <c r="P64" s="249"/>
      <c r="Q64" s="238">
        <v>175175</v>
      </c>
      <c r="R64" s="239"/>
      <c r="S64" s="239"/>
      <c r="T64" s="240"/>
      <c r="U64" s="241">
        <v>45.2</v>
      </c>
      <c r="V64" s="242"/>
      <c r="W64" s="242"/>
      <c r="X64" s="242"/>
      <c r="Y64" s="243"/>
      <c r="Z64" s="238">
        <v>553313</v>
      </c>
      <c r="AA64" s="239"/>
      <c r="AB64" s="239"/>
      <c r="AC64" s="240"/>
      <c r="AD64" s="241">
        <v>8</v>
      </c>
      <c r="AE64" s="242"/>
      <c r="AF64" s="242"/>
      <c r="AG64" s="242"/>
      <c r="AH64" s="243"/>
      <c r="AI64" s="238">
        <v>97931</v>
      </c>
      <c r="AJ64" s="239"/>
      <c r="AK64" s="239"/>
      <c r="AL64" s="240"/>
      <c r="AM64" s="241">
        <v>67.510000000000005</v>
      </c>
      <c r="AN64" s="242"/>
      <c r="AO64" s="243"/>
      <c r="AP64" s="238">
        <v>826419</v>
      </c>
      <c r="AQ64" s="239"/>
      <c r="AR64" s="239"/>
      <c r="AS64" s="240"/>
    </row>
    <row r="65" spans="1:45" ht="12" customHeight="1" x14ac:dyDescent="0.2">
      <c r="A65" s="244" t="s">
        <v>427</v>
      </c>
      <c r="B65" s="245"/>
      <c r="C65" s="246"/>
      <c r="D65" s="238">
        <v>574172</v>
      </c>
      <c r="E65" s="239"/>
      <c r="F65" s="239"/>
      <c r="G65" s="239"/>
      <c r="H65" s="240"/>
      <c r="I65" s="241">
        <v>23.5</v>
      </c>
      <c r="J65" s="242"/>
      <c r="K65" s="242"/>
      <c r="L65" s="243"/>
      <c r="M65" s="247" t="s">
        <v>428</v>
      </c>
      <c r="N65" s="248"/>
      <c r="O65" s="248"/>
      <c r="P65" s="249"/>
      <c r="Q65" s="238">
        <v>13493</v>
      </c>
      <c r="R65" s="239"/>
      <c r="S65" s="239"/>
      <c r="T65" s="240"/>
      <c r="U65" s="241">
        <v>44.5</v>
      </c>
      <c r="V65" s="242"/>
      <c r="W65" s="242"/>
      <c r="X65" s="242"/>
      <c r="Y65" s="243"/>
      <c r="Z65" s="238">
        <v>25551</v>
      </c>
      <c r="AA65" s="239"/>
      <c r="AB65" s="239"/>
      <c r="AC65" s="240"/>
      <c r="AD65" s="241">
        <v>8</v>
      </c>
      <c r="AE65" s="242"/>
      <c r="AF65" s="242"/>
      <c r="AG65" s="242"/>
      <c r="AH65" s="243"/>
      <c r="AI65" s="238">
        <v>4593</v>
      </c>
      <c r="AJ65" s="239"/>
      <c r="AK65" s="239"/>
      <c r="AL65" s="240"/>
      <c r="AM65" s="241">
        <v>76</v>
      </c>
      <c r="AN65" s="242"/>
      <c r="AO65" s="243"/>
      <c r="AP65" s="238">
        <v>43637</v>
      </c>
      <c r="AQ65" s="239"/>
      <c r="AR65" s="239"/>
      <c r="AS65" s="240"/>
    </row>
    <row r="66" spans="1:45" ht="12" customHeight="1" x14ac:dyDescent="0.2">
      <c r="A66" s="244" t="s">
        <v>429</v>
      </c>
      <c r="B66" s="245"/>
      <c r="C66" s="246"/>
      <c r="D66" s="238">
        <v>518417</v>
      </c>
      <c r="E66" s="239"/>
      <c r="F66" s="239"/>
      <c r="G66" s="239"/>
      <c r="H66" s="240"/>
      <c r="I66" s="241">
        <v>22</v>
      </c>
      <c r="J66" s="242"/>
      <c r="K66" s="242"/>
      <c r="L66" s="243"/>
      <c r="M66" s="247" t="s">
        <v>399</v>
      </c>
      <c r="N66" s="248"/>
      <c r="O66" s="248"/>
      <c r="P66" s="249"/>
      <c r="Q66" s="238">
        <v>11405</v>
      </c>
      <c r="R66" s="239"/>
      <c r="S66" s="239"/>
      <c r="T66" s="240"/>
      <c r="U66" s="241">
        <v>44</v>
      </c>
      <c r="V66" s="242"/>
      <c r="W66" s="242"/>
      <c r="X66" s="242"/>
      <c r="Y66" s="243"/>
      <c r="Z66" s="238">
        <v>22810</v>
      </c>
      <c r="AA66" s="239"/>
      <c r="AB66" s="239"/>
      <c r="AC66" s="240"/>
      <c r="AD66" s="241">
        <v>8</v>
      </c>
      <c r="AE66" s="242"/>
      <c r="AF66" s="242"/>
      <c r="AG66" s="242"/>
      <c r="AH66" s="243"/>
      <c r="AI66" s="238">
        <v>4147</v>
      </c>
      <c r="AJ66" s="239"/>
      <c r="AK66" s="239"/>
      <c r="AL66" s="240"/>
      <c r="AM66" s="241">
        <v>74</v>
      </c>
      <c r="AN66" s="242"/>
      <c r="AO66" s="243"/>
      <c r="AP66" s="238">
        <v>38363</v>
      </c>
      <c r="AQ66" s="239"/>
      <c r="AR66" s="239"/>
      <c r="AS66" s="240"/>
    </row>
    <row r="67" spans="1:45" ht="12" customHeight="1" x14ac:dyDescent="0.2">
      <c r="A67" s="244" t="s">
        <v>430</v>
      </c>
      <c r="B67" s="245"/>
      <c r="C67" s="246"/>
      <c r="D67" s="238">
        <v>5910224</v>
      </c>
      <c r="E67" s="239"/>
      <c r="F67" s="239"/>
      <c r="G67" s="239"/>
      <c r="H67" s="240"/>
      <c r="I67" s="241">
        <v>15.054</v>
      </c>
      <c r="J67" s="242"/>
      <c r="K67" s="242"/>
      <c r="L67" s="243"/>
      <c r="M67" s="247" t="s">
        <v>355</v>
      </c>
      <c r="N67" s="248"/>
      <c r="O67" s="248"/>
      <c r="P67" s="249"/>
      <c r="Q67" s="238">
        <v>88973</v>
      </c>
      <c r="R67" s="239"/>
      <c r="S67" s="239"/>
      <c r="T67" s="240"/>
      <c r="U67" s="241">
        <v>44.7</v>
      </c>
      <c r="V67" s="242"/>
      <c r="W67" s="242"/>
      <c r="X67" s="242"/>
      <c r="Y67" s="243"/>
      <c r="Z67" s="238">
        <v>264187</v>
      </c>
      <c r="AA67" s="239"/>
      <c r="AB67" s="239"/>
      <c r="AC67" s="240"/>
      <c r="AD67" s="241">
        <v>8</v>
      </c>
      <c r="AE67" s="242"/>
      <c r="AF67" s="242"/>
      <c r="AG67" s="242"/>
      <c r="AH67" s="243"/>
      <c r="AI67" s="238">
        <v>47282</v>
      </c>
      <c r="AJ67" s="239"/>
      <c r="AK67" s="239"/>
      <c r="AL67" s="240"/>
      <c r="AM67" s="241">
        <v>67.754000000000005</v>
      </c>
      <c r="AN67" s="242"/>
      <c r="AO67" s="243"/>
      <c r="AP67" s="238">
        <v>400441</v>
      </c>
      <c r="AQ67" s="239"/>
      <c r="AR67" s="239"/>
      <c r="AS67" s="240"/>
    </row>
    <row r="68" spans="1:45" ht="12" customHeight="1" x14ac:dyDescent="0.2">
      <c r="A68" s="244" t="s">
        <v>431</v>
      </c>
      <c r="B68" s="245"/>
      <c r="C68" s="246"/>
      <c r="D68" s="238">
        <v>1608261</v>
      </c>
      <c r="E68" s="239"/>
      <c r="F68" s="239"/>
      <c r="G68" s="239"/>
      <c r="H68" s="240"/>
      <c r="I68" s="241">
        <v>18</v>
      </c>
      <c r="J68" s="242"/>
      <c r="K68" s="242"/>
      <c r="L68" s="243"/>
      <c r="M68" s="247" t="s">
        <v>432</v>
      </c>
      <c r="N68" s="248"/>
      <c r="O68" s="248"/>
      <c r="P68" s="249"/>
      <c r="Q68" s="238">
        <v>28949</v>
      </c>
      <c r="R68" s="239"/>
      <c r="S68" s="239"/>
      <c r="T68" s="240"/>
      <c r="U68" s="241">
        <v>44.5</v>
      </c>
      <c r="V68" s="242"/>
      <c r="W68" s="242"/>
      <c r="X68" s="242"/>
      <c r="Y68" s="243"/>
      <c r="Z68" s="238">
        <v>71568</v>
      </c>
      <c r="AA68" s="239"/>
      <c r="AB68" s="239"/>
      <c r="AC68" s="240"/>
      <c r="AD68" s="241">
        <v>8</v>
      </c>
      <c r="AE68" s="242"/>
      <c r="AF68" s="242"/>
      <c r="AG68" s="242"/>
      <c r="AH68" s="243"/>
      <c r="AI68" s="238">
        <v>12866</v>
      </c>
      <c r="AJ68" s="239"/>
      <c r="AK68" s="239"/>
      <c r="AL68" s="240"/>
      <c r="AM68" s="241">
        <v>70.5</v>
      </c>
      <c r="AN68" s="242"/>
      <c r="AO68" s="243"/>
      <c r="AP68" s="238">
        <v>113382</v>
      </c>
      <c r="AQ68" s="239"/>
      <c r="AR68" s="239"/>
      <c r="AS68" s="240"/>
    </row>
    <row r="69" spans="1:45" ht="26.1" customHeight="1" x14ac:dyDescent="0.2">
      <c r="A69" s="202" t="s">
        <v>390</v>
      </c>
      <c r="B69" s="202"/>
      <c r="C69" s="202"/>
      <c r="D69" s="202"/>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c r="AH69" s="202"/>
      <c r="AI69" s="202"/>
      <c r="AJ69" s="202"/>
      <c r="AK69" s="202"/>
      <c r="AL69" s="202"/>
      <c r="AM69" s="202"/>
      <c r="AN69" s="202"/>
      <c r="AO69" s="202"/>
      <c r="AP69" s="202"/>
      <c r="AQ69" s="202"/>
      <c r="AR69" s="202"/>
    </row>
    <row r="70" spans="1:45" ht="20.100000000000001" customHeight="1" x14ac:dyDescent="0.2">
      <c r="A70" s="203"/>
      <c r="B70" s="204"/>
      <c r="C70" s="207" t="s">
        <v>433</v>
      </c>
      <c r="D70" s="208"/>
      <c r="E70" s="208"/>
      <c r="F70" s="208"/>
      <c r="G70" s="209"/>
      <c r="H70" s="210" t="s">
        <v>331</v>
      </c>
      <c r="I70" s="211"/>
      <c r="J70" s="211"/>
      <c r="K70" s="211"/>
      <c r="L70" s="211"/>
      <c r="M70" s="211"/>
      <c r="N70" s="211"/>
      <c r="O70" s="211"/>
      <c r="P70" s="211"/>
      <c r="Q70" s="211"/>
      <c r="R70" s="211"/>
      <c r="S70" s="212"/>
      <c r="T70" s="213" t="s">
        <v>434</v>
      </c>
      <c r="U70" s="214"/>
      <c r="V70" s="214"/>
      <c r="W70" s="214"/>
      <c r="X70" s="214"/>
      <c r="Y70" s="214"/>
      <c r="Z70" s="214"/>
      <c r="AA70" s="215"/>
      <c r="AB70" s="216" t="s">
        <v>333</v>
      </c>
      <c r="AC70" s="217"/>
      <c r="AD70" s="217"/>
      <c r="AE70" s="217"/>
      <c r="AF70" s="217"/>
      <c r="AG70" s="217"/>
      <c r="AH70" s="217"/>
      <c r="AI70" s="218"/>
      <c r="AJ70" s="219" t="s">
        <v>334</v>
      </c>
      <c r="AK70" s="220"/>
      <c r="AL70" s="220"/>
      <c r="AM70" s="220"/>
      <c r="AN70" s="220"/>
      <c r="AO70" s="220"/>
      <c r="AP70" s="220"/>
      <c r="AQ70" s="221"/>
      <c r="AR70" s="256"/>
    </row>
    <row r="71" spans="1:45" ht="15.95" customHeight="1" x14ac:dyDescent="0.2">
      <c r="A71" s="205"/>
      <c r="B71" s="206"/>
      <c r="C71" s="222" t="s">
        <v>435</v>
      </c>
      <c r="D71" s="223"/>
      <c r="E71" s="223"/>
      <c r="F71" s="223"/>
      <c r="G71" s="224"/>
      <c r="H71" s="201" t="s">
        <v>335</v>
      </c>
      <c r="I71" s="197"/>
      <c r="J71" s="197"/>
      <c r="K71" s="197"/>
      <c r="L71" s="225" t="s">
        <v>336</v>
      </c>
      <c r="M71" s="225"/>
      <c r="N71" s="225"/>
      <c r="O71" s="225"/>
      <c r="P71" s="199" t="s">
        <v>337</v>
      </c>
      <c r="Q71" s="199"/>
      <c r="R71" s="199"/>
      <c r="S71" s="200"/>
      <c r="T71" s="201" t="s">
        <v>335</v>
      </c>
      <c r="U71" s="197"/>
      <c r="V71" s="197"/>
      <c r="W71" s="197"/>
      <c r="X71" s="197"/>
      <c r="Y71" s="199" t="s">
        <v>337</v>
      </c>
      <c r="Z71" s="199"/>
      <c r="AA71" s="200"/>
      <c r="AB71" s="201" t="s">
        <v>335</v>
      </c>
      <c r="AC71" s="197"/>
      <c r="AD71" s="197"/>
      <c r="AE71" s="197"/>
      <c r="AF71" s="197"/>
      <c r="AG71" s="199" t="s">
        <v>337</v>
      </c>
      <c r="AH71" s="199"/>
      <c r="AI71" s="200"/>
      <c r="AJ71" s="201" t="s">
        <v>335</v>
      </c>
      <c r="AK71" s="197"/>
      <c r="AL71" s="197"/>
      <c r="AM71" s="197"/>
      <c r="AN71" s="197" t="s">
        <v>337</v>
      </c>
      <c r="AO71" s="197"/>
      <c r="AP71" s="197"/>
      <c r="AQ71" s="198"/>
      <c r="AR71" s="256"/>
    </row>
    <row r="72" spans="1:45" ht="12" customHeight="1" x14ac:dyDescent="0.2">
      <c r="A72" s="244" t="s">
        <v>436</v>
      </c>
      <c r="B72" s="246"/>
      <c r="C72" s="238">
        <v>1829238</v>
      </c>
      <c r="D72" s="239"/>
      <c r="E72" s="239"/>
      <c r="F72" s="239"/>
      <c r="G72" s="240"/>
      <c r="H72" s="241">
        <v>22.001000000000001</v>
      </c>
      <c r="I72" s="242"/>
      <c r="J72" s="242"/>
      <c r="K72" s="243"/>
      <c r="L72" s="247" t="s">
        <v>437</v>
      </c>
      <c r="M72" s="248"/>
      <c r="N72" s="248"/>
      <c r="O72" s="249"/>
      <c r="P72" s="238">
        <v>40245</v>
      </c>
      <c r="Q72" s="239"/>
      <c r="R72" s="239"/>
      <c r="S72" s="240"/>
      <c r="T72" s="241">
        <v>49.051000000000002</v>
      </c>
      <c r="U72" s="242"/>
      <c r="V72" s="242"/>
      <c r="W72" s="242"/>
      <c r="X72" s="243"/>
      <c r="Y72" s="238">
        <v>89726</v>
      </c>
      <c r="Z72" s="239"/>
      <c r="AA72" s="240"/>
      <c r="AB72" s="241">
        <v>5</v>
      </c>
      <c r="AC72" s="242"/>
      <c r="AD72" s="242"/>
      <c r="AE72" s="242"/>
      <c r="AF72" s="243"/>
      <c r="AG72" s="238">
        <v>9146</v>
      </c>
      <c r="AH72" s="239"/>
      <c r="AI72" s="240"/>
      <c r="AJ72" s="250">
        <v>76.052000000000007</v>
      </c>
      <c r="AK72" s="251"/>
      <c r="AL72" s="251"/>
      <c r="AM72" s="252"/>
      <c r="AN72" s="238">
        <v>139117</v>
      </c>
      <c r="AO72" s="239"/>
      <c r="AP72" s="239"/>
      <c r="AQ72" s="240"/>
      <c r="AR72" s="256"/>
    </row>
    <row r="73" spans="1:45" ht="12" customHeight="1" x14ac:dyDescent="0.2">
      <c r="A73" s="244" t="s">
        <v>438</v>
      </c>
      <c r="B73" s="246"/>
      <c r="C73" s="238">
        <v>1611492</v>
      </c>
      <c r="D73" s="239"/>
      <c r="E73" s="239"/>
      <c r="F73" s="239"/>
      <c r="G73" s="240"/>
      <c r="H73" s="241">
        <v>13</v>
      </c>
      <c r="I73" s="242"/>
      <c r="J73" s="242"/>
      <c r="K73" s="243"/>
      <c r="L73" s="247" t="s">
        <v>386</v>
      </c>
      <c r="M73" s="248"/>
      <c r="N73" s="248"/>
      <c r="O73" s="249"/>
      <c r="P73" s="238">
        <v>20949</v>
      </c>
      <c r="Q73" s="239"/>
      <c r="R73" s="239"/>
      <c r="S73" s="240"/>
      <c r="T73" s="241">
        <v>51.89</v>
      </c>
      <c r="U73" s="242"/>
      <c r="V73" s="242"/>
      <c r="W73" s="242"/>
      <c r="X73" s="243"/>
      <c r="Y73" s="238">
        <v>83620</v>
      </c>
      <c r="Z73" s="239"/>
      <c r="AA73" s="240"/>
      <c r="AB73" s="241">
        <v>8</v>
      </c>
      <c r="AC73" s="242"/>
      <c r="AD73" s="242"/>
      <c r="AE73" s="242"/>
      <c r="AF73" s="243"/>
      <c r="AG73" s="238">
        <v>12892</v>
      </c>
      <c r="AH73" s="239"/>
      <c r="AI73" s="240"/>
      <c r="AJ73" s="250">
        <v>72.89</v>
      </c>
      <c r="AK73" s="251"/>
      <c r="AL73" s="251"/>
      <c r="AM73" s="252"/>
      <c r="AN73" s="238">
        <v>117462</v>
      </c>
      <c r="AO73" s="239"/>
      <c r="AP73" s="239"/>
      <c r="AQ73" s="240"/>
      <c r="AR73" s="256"/>
    </row>
    <row r="74" spans="1:45" ht="12" customHeight="1" x14ac:dyDescent="0.2">
      <c r="A74" s="244" t="s">
        <v>439</v>
      </c>
      <c r="B74" s="246"/>
      <c r="C74" s="238">
        <v>29359638</v>
      </c>
      <c r="D74" s="239"/>
      <c r="E74" s="239"/>
      <c r="F74" s="239"/>
      <c r="G74" s="240"/>
      <c r="H74" s="241">
        <v>13</v>
      </c>
      <c r="I74" s="242"/>
      <c r="J74" s="242"/>
      <c r="K74" s="243"/>
      <c r="L74" s="247" t="s">
        <v>386</v>
      </c>
      <c r="M74" s="248"/>
      <c r="N74" s="248"/>
      <c r="O74" s="249"/>
      <c r="P74" s="238">
        <v>381675</v>
      </c>
      <c r="Q74" s="239"/>
      <c r="R74" s="239"/>
      <c r="S74" s="240"/>
      <c r="T74" s="241">
        <v>51.89</v>
      </c>
      <c r="U74" s="242"/>
      <c r="V74" s="242"/>
      <c r="W74" s="242"/>
      <c r="X74" s="243"/>
      <c r="Y74" s="238">
        <v>1523472</v>
      </c>
      <c r="Z74" s="239"/>
      <c r="AA74" s="240"/>
      <c r="AB74" s="241">
        <v>8</v>
      </c>
      <c r="AC74" s="242"/>
      <c r="AD74" s="242"/>
      <c r="AE74" s="242"/>
      <c r="AF74" s="243"/>
      <c r="AG74" s="238">
        <v>234877</v>
      </c>
      <c r="AH74" s="239"/>
      <c r="AI74" s="240"/>
      <c r="AJ74" s="250">
        <v>72.89</v>
      </c>
      <c r="AK74" s="251"/>
      <c r="AL74" s="251"/>
      <c r="AM74" s="252"/>
      <c r="AN74" s="238">
        <v>2140024</v>
      </c>
      <c r="AO74" s="239"/>
      <c r="AP74" s="239"/>
      <c r="AQ74" s="240"/>
      <c r="AR74" s="256"/>
    </row>
    <row r="75" spans="1:45" ht="12" customHeight="1" x14ac:dyDescent="0.2">
      <c r="A75" s="244" t="s">
        <v>440</v>
      </c>
      <c r="B75" s="246"/>
      <c r="C75" s="238">
        <v>6618908</v>
      </c>
      <c r="D75" s="239"/>
      <c r="E75" s="239"/>
      <c r="F75" s="239"/>
      <c r="G75" s="240"/>
      <c r="H75" s="241">
        <v>18</v>
      </c>
      <c r="I75" s="242"/>
      <c r="J75" s="242"/>
      <c r="K75" s="243"/>
      <c r="L75" s="247" t="s">
        <v>339</v>
      </c>
      <c r="M75" s="248"/>
      <c r="N75" s="248"/>
      <c r="O75" s="249"/>
      <c r="P75" s="238">
        <v>119140</v>
      </c>
      <c r="Q75" s="239"/>
      <c r="R75" s="239"/>
      <c r="S75" s="240"/>
      <c r="T75" s="241">
        <v>43.5</v>
      </c>
      <c r="U75" s="242"/>
      <c r="V75" s="242"/>
      <c r="W75" s="242"/>
      <c r="X75" s="243"/>
      <c r="Y75" s="238">
        <v>287922</v>
      </c>
      <c r="Z75" s="239"/>
      <c r="AA75" s="240"/>
      <c r="AB75" s="241">
        <v>8</v>
      </c>
      <c r="AC75" s="242"/>
      <c r="AD75" s="242"/>
      <c r="AE75" s="242"/>
      <c r="AF75" s="243"/>
      <c r="AG75" s="238">
        <v>52951</v>
      </c>
      <c r="AH75" s="239"/>
      <c r="AI75" s="240"/>
      <c r="AJ75" s="250">
        <v>69.5</v>
      </c>
      <c r="AK75" s="251"/>
      <c r="AL75" s="251"/>
      <c r="AM75" s="252"/>
      <c r="AN75" s="238">
        <v>460014</v>
      </c>
      <c r="AO75" s="239"/>
      <c r="AP75" s="239"/>
      <c r="AQ75" s="240"/>
      <c r="AR75" s="256"/>
    </row>
    <row r="76" spans="1:45" ht="12" customHeight="1" x14ac:dyDescent="0.2">
      <c r="A76" s="244" t="s">
        <v>441</v>
      </c>
      <c r="B76" s="246"/>
      <c r="C76" s="238">
        <v>10666303</v>
      </c>
      <c r="D76" s="239"/>
      <c r="E76" s="239"/>
      <c r="F76" s="239"/>
      <c r="G76" s="240"/>
      <c r="H76" s="241">
        <v>16.309999999999999</v>
      </c>
      <c r="I76" s="242"/>
      <c r="J76" s="242"/>
      <c r="K76" s="243"/>
      <c r="L76" s="247" t="s">
        <v>442</v>
      </c>
      <c r="M76" s="248"/>
      <c r="N76" s="248"/>
      <c r="O76" s="249"/>
      <c r="P76" s="238">
        <v>173967</v>
      </c>
      <c r="Q76" s="239"/>
      <c r="R76" s="239"/>
      <c r="S76" s="240"/>
      <c r="T76" s="241">
        <v>44.7</v>
      </c>
      <c r="U76" s="242"/>
      <c r="V76" s="242"/>
      <c r="W76" s="242"/>
      <c r="X76" s="243"/>
      <c r="Y76" s="238">
        <v>476784</v>
      </c>
      <c r="Z76" s="239"/>
      <c r="AA76" s="240"/>
      <c r="AB76" s="241">
        <v>8</v>
      </c>
      <c r="AC76" s="242"/>
      <c r="AD76" s="242"/>
      <c r="AE76" s="242"/>
      <c r="AF76" s="243"/>
      <c r="AG76" s="238">
        <v>85330</v>
      </c>
      <c r="AH76" s="239"/>
      <c r="AI76" s="240"/>
      <c r="AJ76" s="250">
        <v>69.010000000000005</v>
      </c>
      <c r="AK76" s="251"/>
      <c r="AL76" s="251"/>
      <c r="AM76" s="252"/>
      <c r="AN76" s="238">
        <v>736082</v>
      </c>
      <c r="AO76" s="239"/>
      <c r="AP76" s="239"/>
      <c r="AQ76" s="240"/>
      <c r="AR76" s="256"/>
    </row>
    <row r="77" spans="1:45" ht="12" customHeight="1" x14ac:dyDescent="0.2">
      <c r="A77" s="244" t="s">
        <v>443</v>
      </c>
      <c r="B77" s="246"/>
      <c r="C77" s="238">
        <v>18741036</v>
      </c>
      <c r="D77" s="239"/>
      <c r="E77" s="239"/>
      <c r="F77" s="239"/>
      <c r="G77" s="240"/>
      <c r="H77" s="241">
        <v>22</v>
      </c>
      <c r="I77" s="242"/>
      <c r="J77" s="242"/>
      <c r="K77" s="243"/>
      <c r="L77" s="247" t="s">
        <v>444</v>
      </c>
      <c r="M77" s="248"/>
      <c r="N77" s="248"/>
      <c r="O77" s="249"/>
      <c r="P77" s="238">
        <v>412303</v>
      </c>
      <c r="Q77" s="239"/>
      <c r="R77" s="239"/>
      <c r="S77" s="240"/>
      <c r="T77" s="241">
        <v>44.5</v>
      </c>
      <c r="U77" s="242"/>
      <c r="V77" s="242"/>
      <c r="W77" s="242"/>
      <c r="X77" s="243"/>
      <c r="Y77" s="238">
        <v>833976</v>
      </c>
      <c r="Z77" s="239"/>
      <c r="AA77" s="240"/>
      <c r="AB77" s="241">
        <v>8</v>
      </c>
      <c r="AC77" s="242"/>
      <c r="AD77" s="242"/>
      <c r="AE77" s="242"/>
      <c r="AF77" s="243"/>
      <c r="AG77" s="238">
        <v>149928</v>
      </c>
      <c r="AH77" s="239"/>
      <c r="AI77" s="240"/>
      <c r="AJ77" s="250">
        <v>74.5</v>
      </c>
      <c r="AK77" s="251"/>
      <c r="AL77" s="251"/>
      <c r="AM77" s="252"/>
      <c r="AN77" s="238">
        <v>1396207</v>
      </c>
      <c r="AO77" s="239"/>
      <c r="AP77" s="239"/>
      <c r="AQ77" s="240"/>
      <c r="AR77" s="256"/>
    </row>
    <row r="78" spans="1:45" ht="12" customHeight="1" x14ac:dyDescent="0.2">
      <c r="A78" s="244" t="s">
        <v>445</v>
      </c>
      <c r="B78" s="246"/>
      <c r="C78" s="238">
        <v>360235</v>
      </c>
      <c r="D78" s="239"/>
      <c r="E78" s="239"/>
      <c r="F78" s="239"/>
      <c r="G78" s="240"/>
      <c r="H78" s="241">
        <v>17.739999999999998</v>
      </c>
      <c r="I78" s="242"/>
      <c r="J78" s="242"/>
      <c r="K78" s="243"/>
      <c r="L78" s="247" t="s">
        <v>371</v>
      </c>
      <c r="M78" s="248"/>
      <c r="N78" s="248"/>
      <c r="O78" s="249"/>
      <c r="P78" s="238">
        <v>6391</v>
      </c>
      <c r="Q78" s="239"/>
      <c r="R78" s="239"/>
      <c r="S78" s="240"/>
      <c r="T78" s="241">
        <v>46.4</v>
      </c>
      <c r="U78" s="242"/>
      <c r="V78" s="242"/>
      <c r="W78" s="242"/>
      <c r="X78" s="243"/>
      <c r="Y78" s="238">
        <v>16715</v>
      </c>
      <c r="Z78" s="239"/>
      <c r="AA78" s="240"/>
      <c r="AB78" s="241">
        <v>7.6269999999999998</v>
      </c>
      <c r="AC78" s="242"/>
      <c r="AD78" s="242"/>
      <c r="AE78" s="242"/>
      <c r="AF78" s="243"/>
      <c r="AG78" s="238">
        <v>2748</v>
      </c>
      <c r="AH78" s="239"/>
      <c r="AI78" s="240"/>
      <c r="AJ78" s="250">
        <v>71.766999999999996</v>
      </c>
      <c r="AK78" s="251"/>
      <c r="AL78" s="251"/>
      <c r="AM78" s="252"/>
      <c r="AN78" s="238">
        <v>25853</v>
      </c>
      <c r="AO78" s="239"/>
      <c r="AP78" s="239"/>
      <c r="AQ78" s="240"/>
      <c r="AR78" s="256"/>
    </row>
    <row r="79" spans="1:45" ht="12" customHeight="1" x14ac:dyDescent="0.2">
      <c r="A79" s="244" t="s">
        <v>446</v>
      </c>
      <c r="B79" s="246"/>
      <c r="C79" s="238">
        <v>934112</v>
      </c>
      <c r="D79" s="239"/>
      <c r="E79" s="239"/>
      <c r="F79" s="239"/>
      <c r="G79" s="240"/>
      <c r="H79" s="241">
        <v>18.204000000000001</v>
      </c>
      <c r="I79" s="242"/>
      <c r="J79" s="242"/>
      <c r="K79" s="243"/>
      <c r="L79" s="247" t="s">
        <v>447</v>
      </c>
      <c r="M79" s="248"/>
      <c r="N79" s="248"/>
      <c r="O79" s="249"/>
      <c r="P79" s="238">
        <v>17005</v>
      </c>
      <c r="Q79" s="239"/>
      <c r="R79" s="239"/>
      <c r="S79" s="240"/>
      <c r="T79" s="241">
        <v>51.110999999999997</v>
      </c>
      <c r="U79" s="242"/>
      <c r="V79" s="242"/>
      <c r="W79" s="242"/>
      <c r="X79" s="243"/>
      <c r="Y79" s="238">
        <v>47743</v>
      </c>
      <c r="Z79" s="239"/>
      <c r="AA79" s="240"/>
      <c r="AB79" s="241">
        <v>8</v>
      </c>
      <c r="AC79" s="242"/>
      <c r="AD79" s="242"/>
      <c r="AE79" s="242"/>
      <c r="AF79" s="243"/>
      <c r="AG79" s="238">
        <v>7473</v>
      </c>
      <c r="AH79" s="239"/>
      <c r="AI79" s="240"/>
      <c r="AJ79" s="250">
        <v>77.314999999999998</v>
      </c>
      <c r="AK79" s="251"/>
      <c r="AL79" s="251"/>
      <c r="AM79" s="252"/>
      <c r="AN79" s="238">
        <v>72221</v>
      </c>
      <c r="AO79" s="239"/>
      <c r="AP79" s="239"/>
      <c r="AQ79" s="240"/>
      <c r="AR79" s="256"/>
    </row>
    <row r="80" spans="1:45" ht="12" customHeight="1" x14ac:dyDescent="0.2">
      <c r="A80" s="244" t="s">
        <v>448</v>
      </c>
      <c r="B80" s="246"/>
      <c r="C80" s="238">
        <v>8512677</v>
      </c>
      <c r="D80" s="239"/>
      <c r="E80" s="239"/>
      <c r="F80" s="239"/>
      <c r="G80" s="240"/>
      <c r="H80" s="241">
        <v>20</v>
      </c>
      <c r="I80" s="242"/>
      <c r="J80" s="242"/>
      <c r="K80" s="243"/>
      <c r="L80" s="247" t="s">
        <v>341</v>
      </c>
      <c r="M80" s="248"/>
      <c r="N80" s="248"/>
      <c r="O80" s="249"/>
      <c r="P80" s="238">
        <v>170254</v>
      </c>
      <c r="Q80" s="239"/>
      <c r="R80" s="239"/>
      <c r="S80" s="240"/>
      <c r="T80" s="241">
        <v>50.2</v>
      </c>
      <c r="U80" s="242"/>
      <c r="V80" s="242"/>
      <c r="W80" s="242"/>
      <c r="X80" s="243"/>
      <c r="Y80" s="238">
        <v>427336</v>
      </c>
      <c r="Z80" s="239"/>
      <c r="AA80" s="240"/>
      <c r="AB80" s="241">
        <v>5</v>
      </c>
      <c r="AC80" s="242"/>
      <c r="AD80" s="242"/>
      <c r="AE80" s="242"/>
      <c r="AF80" s="243"/>
      <c r="AG80" s="238">
        <v>42563</v>
      </c>
      <c r="AH80" s="239"/>
      <c r="AI80" s="240"/>
      <c r="AJ80" s="250">
        <v>75.2</v>
      </c>
      <c r="AK80" s="251"/>
      <c r="AL80" s="251"/>
      <c r="AM80" s="252"/>
      <c r="AN80" s="238">
        <v>640153</v>
      </c>
      <c r="AO80" s="239"/>
      <c r="AP80" s="239"/>
      <c r="AQ80" s="240"/>
      <c r="AR80" s="256"/>
    </row>
    <row r="81" spans="1:44" ht="12" customHeight="1" x14ac:dyDescent="0.2">
      <c r="A81" s="244" t="s">
        <v>449</v>
      </c>
      <c r="B81" s="246"/>
      <c r="C81" s="238">
        <v>5533540</v>
      </c>
      <c r="D81" s="239"/>
      <c r="E81" s="239"/>
      <c r="F81" s="239"/>
      <c r="G81" s="240"/>
      <c r="H81" s="241">
        <v>18</v>
      </c>
      <c r="I81" s="242"/>
      <c r="J81" s="242"/>
      <c r="K81" s="243"/>
      <c r="L81" s="247" t="s">
        <v>450</v>
      </c>
      <c r="M81" s="248"/>
      <c r="N81" s="248"/>
      <c r="O81" s="249"/>
      <c r="P81" s="238">
        <v>99604</v>
      </c>
      <c r="Q81" s="239"/>
      <c r="R81" s="239"/>
      <c r="S81" s="240"/>
      <c r="T81" s="241">
        <v>43.5</v>
      </c>
      <c r="U81" s="242"/>
      <c r="V81" s="242"/>
      <c r="W81" s="242"/>
      <c r="X81" s="243"/>
      <c r="Y81" s="238">
        <v>240709</v>
      </c>
      <c r="Z81" s="239"/>
      <c r="AA81" s="240"/>
      <c r="AB81" s="241">
        <v>8</v>
      </c>
      <c r="AC81" s="242"/>
      <c r="AD81" s="242"/>
      <c r="AE81" s="242"/>
      <c r="AF81" s="243"/>
      <c r="AG81" s="238">
        <v>44268</v>
      </c>
      <c r="AH81" s="239"/>
      <c r="AI81" s="240"/>
      <c r="AJ81" s="250">
        <v>69.5</v>
      </c>
      <c r="AK81" s="251"/>
      <c r="AL81" s="251"/>
      <c r="AM81" s="252"/>
      <c r="AN81" s="238">
        <v>384581</v>
      </c>
      <c r="AO81" s="239"/>
      <c r="AP81" s="239"/>
      <c r="AQ81" s="240"/>
      <c r="AR81" s="256"/>
    </row>
    <row r="82" spans="1:44" ht="12" customHeight="1" x14ac:dyDescent="0.2">
      <c r="A82" s="244" t="s">
        <v>451</v>
      </c>
      <c r="B82" s="246"/>
      <c r="C82" s="238">
        <v>23764170</v>
      </c>
      <c r="D82" s="239"/>
      <c r="E82" s="239"/>
      <c r="F82" s="239"/>
      <c r="G82" s="240"/>
      <c r="H82" s="241">
        <v>13.843999999999999</v>
      </c>
      <c r="I82" s="242"/>
      <c r="J82" s="242"/>
      <c r="K82" s="243"/>
      <c r="L82" s="247" t="s">
        <v>355</v>
      </c>
      <c r="M82" s="248"/>
      <c r="N82" s="248"/>
      <c r="O82" s="249"/>
      <c r="P82" s="238">
        <v>328991</v>
      </c>
      <c r="Q82" s="239"/>
      <c r="R82" s="239"/>
      <c r="S82" s="240"/>
      <c r="T82" s="241">
        <v>44.524999999999999</v>
      </c>
      <c r="U82" s="242"/>
      <c r="V82" s="242"/>
      <c r="W82" s="242"/>
      <c r="X82" s="243"/>
      <c r="Y82" s="238">
        <v>1058100</v>
      </c>
      <c r="Z82" s="239"/>
      <c r="AA82" s="240"/>
      <c r="AB82" s="241">
        <v>8</v>
      </c>
      <c r="AC82" s="242"/>
      <c r="AD82" s="242"/>
      <c r="AE82" s="242"/>
      <c r="AF82" s="243"/>
      <c r="AG82" s="238">
        <v>190113</v>
      </c>
      <c r="AH82" s="239"/>
      <c r="AI82" s="240"/>
      <c r="AJ82" s="250">
        <v>66.369</v>
      </c>
      <c r="AK82" s="251"/>
      <c r="AL82" s="251"/>
      <c r="AM82" s="252"/>
      <c r="AN82" s="238">
        <v>1577204</v>
      </c>
      <c r="AO82" s="239"/>
      <c r="AP82" s="239"/>
      <c r="AQ82" s="240"/>
      <c r="AR82" s="256"/>
    </row>
    <row r="83" spans="1:44" ht="12" customHeight="1" x14ac:dyDescent="0.2">
      <c r="A83" s="244" t="s">
        <v>452</v>
      </c>
      <c r="B83" s="246"/>
      <c r="C83" s="238">
        <v>44993003</v>
      </c>
      <c r="D83" s="239"/>
      <c r="E83" s="239"/>
      <c r="F83" s="239"/>
      <c r="G83" s="240"/>
      <c r="H83" s="241">
        <v>20.001999999999999</v>
      </c>
      <c r="I83" s="242"/>
      <c r="J83" s="242"/>
      <c r="K83" s="243"/>
      <c r="L83" s="247" t="s">
        <v>371</v>
      </c>
      <c r="M83" s="248"/>
      <c r="N83" s="248"/>
      <c r="O83" s="249"/>
      <c r="P83" s="238">
        <v>899950</v>
      </c>
      <c r="Q83" s="239"/>
      <c r="R83" s="239"/>
      <c r="S83" s="240"/>
      <c r="T83" s="241">
        <v>49.375</v>
      </c>
      <c r="U83" s="242"/>
      <c r="V83" s="242"/>
      <c r="W83" s="242"/>
      <c r="X83" s="243"/>
      <c r="Y83" s="238">
        <v>2221530</v>
      </c>
      <c r="Z83" s="239"/>
      <c r="AA83" s="240"/>
      <c r="AB83" s="241">
        <v>5</v>
      </c>
      <c r="AC83" s="242"/>
      <c r="AD83" s="242"/>
      <c r="AE83" s="242"/>
      <c r="AF83" s="243"/>
      <c r="AG83" s="238">
        <v>224965</v>
      </c>
      <c r="AH83" s="239"/>
      <c r="AI83" s="240"/>
      <c r="AJ83" s="250">
        <v>74.376999999999995</v>
      </c>
      <c r="AK83" s="251"/>
      <c r="AL83" s="251"/>
      <c r="AM83" s="252"/>
      <c r="AN83" s="238">
        <v>3346445</v>
      </c>
      <c r="AO83" s="239"/>
      <c r="AP83" s="239"/>
      <c r="AQ83" s="240"/>
      <c r="AR83" s="256"/>
    </row>
    <row r="84" spans="1:44" ht="12" customHeight="1" x14ac:dyDescent="0.2">
      <c r="A84" s="244" t="s">
        <v>453</v>
      </c>
      <c r="B84" s="246"/>
      <c r="C84" s="238">
        <v>6021042</v>
      </c>
      <c r="D84" s="239"/>
      <c r="E84" s="239"/>
      <c r="F84" s="239"/>
      <c r="G84" s="240"/>
      <c r="H84" s="241">
        <v>14</v>
      </c>
      <c r="I84" s="242"/>
      <c r="J84" s="242"/>
      <c r="K84" s="243"/>
      <c r="L84" s="247" t="s">
        <v>353</v>
      </c>
      <c r="M84" s="248"/>
      <c r="N84" s="248"/>
      <c r="O84" s="249"/>
      <c r="P84" s="238">
        <v>84295</v>
      </c>
      <c r="Q84" s="239"/>
      <c r="R84" s="239"/>
      <c r="S84" s="240"/>
      <c r="T84" s="241">
        <v>52.1</v>
      </c>
      <c r="U84" s="242"/>
      <c r="V84" s="242"/>
      <c r="W84" s="242"/>
      <c r="X84" s="243"/>
      <c r="Y84" s="238">
        <v>313696</v>
      </c>
      <c r="Z84" s="239"/>
      <c r="AA84" s="240"/>
      <c r="AB84" s="241">
        <v>8</v>
      </c>
      <c r="AC84" s="242"/>
      <c r="AD84" s="242"/>
      <c r="AE84" s="242"/>
      <c r="AF84" s="243"/>
      <c r="AG84" s="238">
        <v>48168</v>
      </c>
      <c r="AH84" s="239"/>
      <c r="AI84" s="240"/>
      <c r="AJ84" s="250">
        <v>74.099999999999994</v>
      </c>
      <c r="AK84" s="251"/>
      <c r="AL84" s="251"/>
      <c r="AM84" s="252"/>
      <c r="AN84" s="238">
        <v>446159</v>
      </c>
      <c r="AO84" s="239"/>
      <c r="AP84" s="239"/>
      <c r="AQ84" s="240"/>
      <c r="AR84" s="256"/>
    </row>
    <row r="85" spans="1:44" ht="12" customHeight="1" x14ac:dyDescent="0.2">
      <c r="A85" s="244" t="s">
        <v>454</v>
      </c>
      <c r="B85" s="246"/>
      <c r="C85" s="238">
        <v>62218678</v>
      </c>
      <c r="D85" s="239"/>
      <c r="E85" s="239"/>
      <c r="F85" s="239"/>
      <c r="G85" s="240"/>
      <c r="H85" s="241">
        <v>14</v>
      </c>
      <c r="I85" s="242"/>
      <c r="J85" s="242"/>
      <c r="K85" s="243"/>
      <c r="L85" s="247" t="s">
        <v>353</v>
      </c>
      <c r="M85" s="248"/>
      <c r="N85" s="248"/>
      <c r="O85" s="249"/>
      <c r="P85" s="238">
        <v>871061</v>
      </c>
      <c r="Q85" s="239"/>
      <c r="R85" s="239"/>
      <c r="S85" s="240"/>
      <c r="T85" s="241">
        <v>50.7</v>
      </c>
      <c r="U85" s="242"/>
      <c r="V85" s="242"/>
      <c r="W85" s="242"/>
      <c r="X85" s="243"/>
      <c r="Y85" s="238">
        <v>3154487</v>
      </c>
      <c r="Z85" s="239"/>
      <c r="AA85" s="240"/>
      <c r="AB85" s="241">
        <v>8</v>
      </c>
      <c r="AC85" s="242"/>
      <c r="AD85" s="242"/>
      <c r="AE85" s="242"/>
      <c r="AF85" s="243"/>
      <c r="AG85" s="238">
        <v>497749</v>
      </c>
      <c r="AH85" s="239"/>
      <c r="AI85" s="240"/>
      <c r="AJ85" s="250">
        <v>72.7</v>
      </c>
      <c r="AK85" s="251"/>
      <c r="AL85" s="251"/>
      <c r="AM85" s="252"/>
      <c r="AN85" s="238">
        <v>4523298</v>
      </c>
      <c r="AO85" s="239"/>
      <c r="AP85" s="239"/>
      <c r="AQ85" s="240"/>
      <c r="AR85" s="256"/>
    </row>
    <row r="86" spans="1:44" ht="14.1" customHeight="1" x14ac:dyDescent="0.2">
      <c r="A86" s="244" t="s">
        <v>455</v>
      </c>
      <c r="B86" s="246"/>
      <c r="C86" s="238">
        <v>742467</v>
      </c>
      <c r="D86" s="239"/>
      <c r="E86" s="239"/>
      <c r="F86" s="239"/>
      <c r="G86" s="240"/>
      <c r="H86" s="241">
        <v>14</v>
      </c>
      <c r="I86" s="242"/>
      <c r="J86" s="242"/>
      <c r="K86" s="243"/>
      <c r="L86" s="247" t="s">
        <v>353</v>
      </c>
      <c r="M86" s="248"/>
      <c r="N86" s="248"/>
      <c r="O86" s="249"/>
      <c r="P86" s="238">
        <v>10395</v>
      </c>
      <c r="Q86" s="239"/>
      <c r="R86" s="239"/>
      <c r="S86" s="240"/>
      <c r="T86" s="241">
        <v>44.5</v>
      </c>
      <c r="U86" s="242"/>
      <c r="V86" s="242"/>
      <c r="W86" s="242"/>
      <c r="X86" s="243"/>
      <c r="Y86" s="238">
        <v>33040</v>
      </c>
      <c r="Z86" s="239"/>
      <c r="AA86" s="240"/>
      <c r="AB86" s="241">
        <v>8</v>
      </c>
      <c r="AC86" s="242"/>
      <c r="AD86" s="242"/>
      <c r="AE86" s="242"/>
      <c r="AF86" s="243"/>
      <c r="AG86" s="238">
        <v>5940</v>
      </c>
      <c r="AH86" s="239"/>
      <c r="AI86" s="240"/>
      <c r="AJ86" s="250">
        <v>66.5</v>
      </c>
      <c r="AK86" s="251"/>
      <c r="AL86" s="251"/>
      <c r="AM86" s="252"/>
      <c r="AN86" s="238">
        <v>49374</v>
      </c>
      <c r="AO86" s="239"/>
      <c r="AP86" s="239"/>
      <c r="AQ86" s="240"/>
      <c r="AR86" s="256"/>
    </row>
    <row r="87" spans="1:44" ht="12" customHeight="1" x14ac:dyDescent="0.2">
      <c r="A87" s="244" t="s">
        <v>456</v>
      </c>
      <c r="B87" s="246"/>
      <c r="C87" s="238">
        <v>79059858</v>
      </c>
      <c r="D87" s="239"/>
      <c r="E87" s="239"/>
      <c r="F87" s="239"/>
      <c r="G87" s="240"/>
      <c r="H87" s="241">
        <v>21.204000000000001</v>
      </c>
      <c r="I87" s="242"/>
      <c r="J87" s="242"/>
      <c r="K87" s="243"/>
      <c r="L87" s="247" t="s">
        <v>457</v>
      </c>
      <c r="M87" s="248"/>
      <c r="N87" s="248"/>
      <c r="O87" s="249"/>
      <c r="P87" s="238">
        <v>1676385</v>
      </c>
      <c r="Q87" s="239"/>
      <c r="R87" s="239"/>
      <c r="S87" s="240"/>
      <c r="T87" s="241">
        <v>51.610999999999997</v>
      </c>
      <c r="U87" s="242"/>
      <c r="V87" s="242"/>
      <c r="W87" s="242"/>
      <c r="X87" s="243"/>
      <c r="Y87" s="238">
        <v>4080358</v>
      </c>
      <c r="Z87" s="239"/>
      <c r="AA87" s="240"/>
      <c r="AB87" s="241">
        <v>5</v>
      </c>
      <c r="AC87" s="242"/>
      <c r="AD87" s="242"/>
      <c r="AE87" s="242"/>
      <c r="AF87" s="243"/>
      <c r="AG87" s="238">
        <v>395299</v>
      </c>
      <c r="AH87" s="239"/>
      <c r="AI87" s="240"/>
      <c r="AJ87" s="250">
        <v>77.814999999999998</v>
      </c>
      <c r="AK87" s="251"/>
      <c r="AL87" s="251"/>
      <c r="AM87" s="252"/>
      <c r="AN87" s="238">
        <v>6152043</v>
      </c>
      <c r="AO87" s="239"/>
      <c r="AP87" s="239"/>
      <c r="AQ87" s="240"/>
      <c r="AR87" s="256"/>
    </row>
    <row r="88" spans="1:44" ht="12" customHeight="1" x14ac:dyDescent="0.2">
      <c r="A88" s="244" t="s">
        <v>458</v>
      </c>
      <c r="B88" s="246"/>
      <c r="C88" s="238">
        <v>1521527</v>
      </c>
      <c r="D88" s="239"/>
      <c r="E88" s="239"/>
      <c r="F88" s="239"/>
      <c r="G88" s="240"/>
      <c r="H88" s="241">
        <v>17</v>
      </c>
      <c r="I88" s="242"/>
      <c r="J88" s="242"/>
      <c r="K88" s="243"/>
      <c r="L88" s="247" t="s">
        <v>412</v>
      </c>
      <c r="M88" s="248"/>
      <c r="N88" s="248"/>
      <c r="O88" s="249"/>
      <c r="P88" s="238">
        <v>25866</v>
      </c>
      <c r="Q88" s="239"/>
      <c r="R88" s="239"/>
      <c r="S88" s="240"/>
      <c r="T88" s="241">
        <v>48</v>
      </c>
      <c r="U88" s="242"/>
      <c r="V88" s="242"/>
      <c r="W88" s="242"/>
      <c r="X88" s="243"/>
      <c r="Y88" s="238">
        <v>73033</v>
      </c>
      <c r="Z88" s="239"/>
      <c r="AA88" s="240"/>
      <c r="AB88" s="241">
        <v>8</v>
      </c>
      <c r="AC88" s="242"/>
      <c r="AD88" s="242"/>
      <c r="AE88" s="242"/>
      <c r="AF88" s="243"/>
      <c r="AG88" s="238">
        <v>12172</v>
      </c>
      <c r="AH88" s="239"/>
      <c r="AI88" s="240"/>
      <c r="AJ88" s="250">
        <v>73</v>
      </c>
      <c r="AK88" s="251"/>
      <c r="AL88" s="251"/>
      <c r="AM88" s="252"/>
      <c r="AN88" s="238">
        <v>111071</v>
      </c>
      <c r="AO88" s="239"/>
      <c r="AP88" s="239"/>
      <c r="AQ88" s="240"/>
      <c r="AR88" s="256"/>
    </row>
    <row r="89" spans="1:44" ht="12" customHeight="1" x14ac:dyDescent="0.2">
      <c r="A89" s="244" t="s">
        <v>459</v>
      </c>
      <c r="B89" s="246"/>
      <c r="C89" s="238">
        <v>217589146</v>
      </c>
      <c r="D89" s="239"/>
      <c r="E89" s="239"/>
      <c r="F89" s="239"/>
      <c r="G89" s="240"/>
      <c r="H89" s="241">
        <v>15.081</v>
      </c>
      <c r="I89" s="242"/>
      <c r="J89" s="242"/>
      <c r="K89" s="243"/>
      <c r="L89" s="247" t="s">
        <v>347</v>
      </c>
      <c r="M89" s="248"/>
      <c r="N89" s="248"/>
      <c r="O89" s="249"/>
      <c r="P89" s="238">
        <v>3281462</v>
      </c>
      <c r="Q89" s="239"/>
      <c r="R89" s="239"/>
      <c r="S89" s="240"/>
      <c r="T89" s="241">
        <v>50.030999999999999</v>
      </c>
      <c r="U89" s="242"/>
      <c r="V89" s="242"/>
      <c r="W89" s="242"/>
      <c r="X89" s="243"/>
      <c r="Y89" s="238">
        <v>10886203</v>
      </c>
      <c r="Z89" s="239"/>
      <c r="AA89" s="240"/>
      <c r="AB89" s="241">
        <v>8</v>
      </c>
      <c r="AC89" s="242"/>
      <c r="AD89" s="242"/>
      <c r="AE89" s="242"/>
      <c r="AF89" s="243"/>
      <c r="AG89" s="238">
        <v>1740713</v>
      </c>
      <c r="AH89" s="239"/>
      <c r="AI89" s="240"/>
      <c r="AJ89" s="250">
        <v>73.111999999999995</v>
      </c>
      <c r="AK89" s="251"/>
      <c r="AL89" s="251"/>
      <c r="AM89" s="252"/>
      <c r="AN89" s="238">
        <v>15908378</v>
      </c>
      <c r="AO89" s="239"/>
      <c r="AP89" s="239"/>
      <c r="AQ89" s="240"/>
      <c r="AR89" s="256"/>
    </row>
    <row r="90" spans="1:44" ht="12" customHeight="1" x14ac:dyDescent="0.2">
      <c r="A90" s="244" t="s">
        <v>460</v>
      </c>
      <c r="B90" s="246"/>
      <c r="C90" s="238">
        <v>3040669</v>
      </c>
      <c r="D90" s="239"/>
      <c r="E90" s="239"/>
      <c r="F90" s="239"/>
      <c r="G90" s="240"/>
      <c r="H90" s="241">
        <v>21.645</v>
      </c>
      <c r="I90" s="242"/>
      <c r="J90" s="242"/>
      <c r="K90" s="243"/>
      <c r="L90" s="247" t="s">
        <v>401</v>
      </c>
      <c r="M90" s="248"/>
      <c r="N90" s="248"/>
      <c r="O90" s="249"/>
      <c r="P90" s="238">
        <v>65815</v>
      </c>
      <c r="Q90" s="239"/>
      <c r="R90" s="239"/>
      <c r="S90" s="240"/>
      <c r="T90" s="241">
        <v>44.5</v>
      </c>
      <c r="U90" s="242"/>
      <c r="V90" s="242"/>
      <c r="W90" s="242"/>
      <c r="X90" s="243"/>
      <c r="Y90" s="238">
        <v>135310</v>
      </c>
      <c r="Z90" s="239"/>
      <c r="AA90" s="240"/>
      <c r="AB90" s="241">
        <v>8</v>
      </c>
      <c r="AC90" s="242"/>
      <c r="AD90" s="242"/>
      <c r="AE90" s="242"/>
      <c r="AF90" s="243"/>
      <c r="AG90" s="238">
        <v>24325</v>
      </c>
      <c r="AH90" s="239"/>
      <c r="AI90" s="240"/>
      <c r="AJ90" s="250">
        <v>74.144999999999996</v>
      </c>
      <c r="AK90" s="251"/>
      <c r="AL90" s="251"/>
      <c r="AM90" s="252"/>
      <c r="AN90" s="238">
        <v>225450</v>
      </c>
      <c r="AO90" s="239"/>
      <c r="AP90" s="239"/>
      <c r="AQ90" s="240"/>
      <c r="AR90" s="256"/>
    </row>
    <row r="91" spans="1:44" ht="12" customHeight="1" x14ac:dyDescent="0.2">
      <c r="A91" s="244" t="s">
        <v>461</v>
      </c>
      <c r="B91" s="246"/>
      <c r="C91" s="238">
        <v>827884</v>
      </c>
      <c r="D91" s="239"/>
      <c r="E91" s="239"/>
      <c r="F91" s="239"/>
      <c r="G91" s="240"/>
      <c r="H91" s="241">
        <v>15.081</v>
      </c>
      <c r="I91" s="242"/>
      <c r="J91" s="242"/>
      <c r="K91" s="243"/>
      <c r="L91" s="247" t="s">
        <v>347</v>
      </c>
      <c r="M91" s="248"/>
      <c r="N91" s="248"/>
      <c r="O91" s="249"/>
      <c r="P91" s="238">
        <v>12485</v>
      </c>
      <c r="Q91" s="239"/>
      <c r="R91" s="239"/>
      <c r="S91" s="240"/>
      <c r="T91" s="241">
        <v>50.030999999999999</v>
      </c>
      <c r="U91" s="242"/>
      <c r="V91" s="242"/>
      <c r="W91" s="242"/>
      <c r="X91" s="243"/>
      <c r="Y91" s="238">
        <v>41420</v>
      </c>
      <c r="Z91" s="239"/>
      <c r="AA91" s="240"/>
      <c r="AB91" s="241">
        <v>8</v>
      </c>
      <c r="AC91" s="242"/>
      <c r="AD91" s="242"/>
      <c r="AE91" s="242"/>
      <c r="AF91" s="243"/>
      <c r="AG91" s="238">
        <v>6623</v>
      </c>
      <c r="AH91" s="239"/>
      <c r="AI91" s="240"/>
      <c r="AJ91" s="250">
        <v>73.111999999999995</v>
      </c>
      <c r="AK91" s="251"/>
      <c r="AL91" s="251"/>
      <c r="AM91" s="252"/>
      <c r="AN91" s="238">
        <v>60528</v>
      </c>
      <c r="AO91" s="239"/>
      <c r="AP91" s="239"/>
      <c r="AQ91" s="240"/>
      <c r="AR91" s="256"/>
    </row>
    <row r="92" spans="1:44" ht="12" customHeight="1" x14ac:dyDescent="0.2">
      <c r="A92" s="244" t="s">
        <v>462</v>
      </c>
      <c r="B92" s="246"/>
      <c r="C92" s="238">
        <v>17905789</v>
      </c>
      <c r="D92" s="239"/>
      <c r="E92" s="239"/>
      <c r="F92" s="239"/>
      <c r="G92" s="240"/>
      <c r="H92" s="241">
        <v>17</v>
      </c>
      <c r="I92" s="242"/>
      <c r="J92" s="242"/>
      <c r="K92" s="243"/>
      <c r="L92" s="247" t="s">
        <v>396</v>
      </c>
      <c r="M92" s="248"/>
      <c r="N92" s="248"/>
      <c r="O92" s="249"/>
      <c r="P92" s="238">
        <v>304398</v>
      </c>
      <c r="Q92" s="239"/>
      <c r="R92" s="239"/>
      <c r="S92" s="240"/>
      <c r="T92" s="241">
        <v>44.5</v>
      </c>
      <c r="U92" s="242"/>
      <c r="V92" s="242"/>
      <c r="W92" s="242"/>
      <c r="X92" s="243"/>
      <c r="Y92" s="238">
        <v>796808</v>
      </c>
      <c r="Z92" s="239"/>
      <c r="AA92" s="240"/>
      <c r="AB92" s="241">
        <v>8</v>
      </c>
      <c r="AC92" s="242"/>
      <c r="AD92" s="242"/>
      <c r="AE92" s="242"/>
      <c r="AF92" s="243"/>
      <c r="AG92" s="238">
        <v>143246</v>
      </c>
      <c r="AH92" s="239"/>
      <c r="AI92" s="240"/>
      <c r="AJ92" s="250">
        <v>69.5</v>
      </c>
      <c r="AK92" s="251"/>
      <c r="AL92" s="251"/>
      <c r="AM92" s="252"/>
      <c r="AN92" s="238">
        <v>1244452</v>
      </c>
      <c r="AO92" s="239"/>
      <c r="AP92" s="239"/>
      <c r="AQ92" s="240"/>
      <c r="AR92" s="256"/>
    </row>
    <row r="93" spans="1:44" ht="12" customHeight="1" x14ac:dyDescent="0.2">
      <c r="A93" s="244" t="s">
        <v>463</v>
      </c>
      <c r="B93" s="246"/>
      <c r="C93" s="238">
        <v>181419966</v>
      </c>
      <c r="D93" s="239"/>
      <c r="E93" s="239"/>
      <c r="F93" s="239"/>
      <c r="G93" s="240"/>
      <c r="H93" s="241">
        <v>14</v>
      </c>
      <c r="I93" s="242"/>
      <c r="J93" s="242"/>
      <c r="K93" s="243"/>
      <c r="L93" s="247" t="s">
        <v>386</v>
      </c>
      <c r="M93" s="248"/>
      <c r="N93" s="248"/>
      <c r="O93" s="249"/>
      <c r="P93" s="238">
        <v>2539880</v>
      </c>
      <c r="Q93" s="239"/>
      <c r="R93" s="239"/>
      <c r="S93" s="240"/>
      <c r="T93" s="241">
        <v>49.5</v>
      </c>
      <c r="U93" s="242"/>
      <c r="V93" s="242"/>
      <c r="W93" s="242"/>
      <c r="X93" s="243"/>
      <c r="Y93" s="238">
        <v>8980288</v>
      </c>
      <c r="Z93" s="239"/>
      <c r="AA93" s="240"/>
      <c r="AB93" s="241">
        <v>8</v>
      </c>
      <c r="AC93" s="242"/>
      <c r="AD93" s="242"/>
      <c r="AE93" s="242"/>
      <c r="AF93" s="243"/>
      <c r="AG93" s="238">
        <v>1451360</v>
      </c>
      <c r="AH93" s="239"/>
      <c r="AI93" s="240"/>
      <c r="AJ93" s="250">
        <v>71.5</v>
      </c>
      <c r="AK93" s="251"/>
      <c r="AL93" s="251"/>
      <c r="AM93" s="252"/>
      <c r="AN93" s="238">
        <v>12971528</v>
      </c>
      <c r="AO93" s="239"/>
      <c r="AP93" s="239"/>
      <c r="AQ93" s="240"/>
      <c r="AR93" s="256"/>
    </row>
    <row r="94" spans="1:44" ht="12" customHeight="1" x14ac:dyDescent="0.2">
      <c r="A94" s="244" t="s">
        <v>464</v>
      </c>
      <c r="B94" s="246"/>
      <c r="C94" s="238">
        <v>3305519</v>
      </c>
      <c r="D94" s="239"/>
      <c r="E94" s="239"/>
      <c r="F94" s="239"/>
      <c r="G94" s="240"/>
      <c r="H94" s="241">
        <v>17.494</v>
      </c>
      <c r="I94" s="242"/>
      <c r="J94" s="242"/>
      <c r="K94" s="243"/>
      <c r="L94" s="247" t="s">
        <v>447</v>
      </c>
      <c r="M94" s="248"/>
      <c r="N94" s="248"/>
      <c r="O94" s="249"/>
      <c r="P94" s="238">
        <v>57827</v>
      </c>
      <c r="Q94" s="239"/>
      <c r="R94" s="239"/>
      <c r="S94" s="240"/>
      <c r="T94" s="241">
        <v>51.411000000000001</v>
      </c>
      <c r="U94" s="242"/>
      <c r="V94" s="242"/>
      <c r="W94" s="242"/>
      <c r="X94" s="243"/>
      <c r="Y94" s="238">
        <v>169940</v>
      </c>
      <c r="Z94" s="239"/>
      <c r="AA94" s="240"/>
      <c r="AB94" s="241">
        <v>8</v>
      </c>
      <c r="AC94" s="242"/>
      <c r="AD94" s="242"/>
      <c r="AE94" s="242"/>
      <c r="AF94" s="243"/>
      <c r="AG94" s="238">
        <v>26444</v>
      </c>
      <c r="AH94" s="239"/>
      <c r="AI94" s="240"/>
      <c r="AJ94" s="250">
        <v>76.905000000000001</v>
      </c>
      <c r="AK94" s="251"/>
      <c r="AL94" s="251"/>
      <c r="AM94" s="252"/>
      <c r="AN94" s="238">
        <v>254211</v>
      </c>
      <c r="AO94" s="239"/>
      <c r="AP94" s="239"/>
      <c r="AQ94" s="240"/>
      <c r="AR94" s="256"/>
    </row>
    <row r="95" spans="1:44" ht="12" customHeight="1" x14ac:dyDescent="0.2">
      <c r="A95" s="244" t="s">
        <v>465</v>
      </c>
      <c r="B95" s="246"/>
      <c r="C95" s="238">
        <v>81097046</v>
      </c>
      <c r="D95" s="239"/>
      <c r="E95" s="239"/>
      <c r="F95" s="239"/>
      <c r="G95" s="240"/>
      <c r="H95" s="241">
        <v>14</v>
      </c>
      <c r="I95" s="242"/>
      <c r="J95" s="242"/>
      <c r="K95" s="243"/>
      <c r="L95" s="247" t="s">
        <v>353</v>
      </c>
      <c r="M95" s="248"/>
      <c r="N95" s="248"/>
      <c r="O95" s="249"/>
      <c r="P95" s="238">
        <v>1135359</v>
      </c>
      <c r="Q95" s="239"/>
      <c r="R95" s="239"/>
      <c r="S95" s="240"/>
      <c r="T95" s="241">
        <v>50.7</v>
      </c>
      <c r="U95" s="242"/>
      <c r="V95" s="242"/>
      <c r="W95" s="242"/>
      <c r="X95" s="243"/>
      <c r="Y95" s="238">
        <v>4111620</v>
      </c>
      <c r="Z95" s="239"/>
      <c r="AA95" s="240"/>
      <c r="AB95" s="241">
        <v>8</v>
      </c>
      <c r="AC95" s="242"/>
      <c r="AD95" s="242"/>
      <c r="AE95" s="242"/>
      <c r="AF95" s="243"/>
      <c r="AG95" s="238">
        <v>648776</v>
      </c>
      <c r="AH95" s="239"/>
      <c r="AI95" s="240"/>
      <c r="AJ95" s="250">
        <v>72.7</v>
      </c>
      <c r="AK95" s="251"/>
      <c r="AL95" s="251"/>
      <c r="AM95" s="252"/>
      <c r="AN95" s="238">
        <v>5895755</v>
      </c>
      <c r="AO95" s="239"/>
      <c r="AP95" s="239"/>
      <c r="AQ95" s="240"/>
      <c r="AR95" s="256"/>
    </row>
    <row r="96" spans="1:44" ht="12" customHeight="1" x14ac:dyDescent="0.2">
      <c r="A96" s="244" t="s">
        <v>466</v>
      </c>
      <c r="B96" s="246"/>
      <c r="C96" s="238">
        <v>24889253</v>
      </c>
      <c r="D96" s="239"/>
      <c r="E96" s="239"/>
      <c r="F96" s="239"/>
      <c r="G96" s="240"/>
      <c r="H96" s="241">
        <v>16.103000000000002</v>
      </c>
      <c r="I96" s="242"/>
      <c r="J96" s="242"/>
      <c r="K96" s="243"/>
      <c r="L96" s="247" t="s">
        <v>467</v>
      </c>
      <c r="M96" s="248"/>
      <c r="N96" s="248"/>
      <c r="O96" s="249"/>
      <c r="P96" s="238">
        <v>400792</v>
      </c>
      <c r="Q96" s="239"/>
      <c r="R96" s="239"/>
      <c r="S96" s="240"/>
      <c r="T96" s="241">
        <v>43</v>
      </c>
      <c r="U96" s="242"/>
      <c r="V96" s="242"/>
      <c r="W96" s="242"/>
      <c r="X96" s="243"/>
      <c r="Y96" s="238">
        <v>1070238</v>
      </c>
      <c r="Z96" s="239"/>
      <c r="AA96" s="240"/>
      <c r="AB96" s="241">
        <v>8</v>
      </c>
      <c r="AC96" s="242"/>
      <c r="AD96" s="242"/>
      <c r="AE96" s="242"/>
      <c r="AF96" s="243"/>
      <c r="AG96" s="238">
        <v>199114</v>
      </c>
      <c r="AH96" s="239"/>
      <c r="AI96" s="240"/>
      <c r="AJ96" s="250">
        <v>67.102999999999994</v>
      </c>
      <c r="AK96" s="251"/>
      <c r="AL96" s="251"/>
      <c r="AM96" s="252"/>
      <c r="AN96" s="238">
        <v>1670144</v>
      </c>
      <c r="AO96" s="239"/>
      <c r="AP96" s="239"/>
      <c r="AQ96" s="240"/>
      <c r="AR96" s="256"/>
    </row>
    <row r="97" spans="1:46" ht="12" customHeight="1" x14ac:dyDescent="0.2">
      <c r="A97" s="244" t="s">
        <v>468</v>
      </c>
      <c r="B97" s="246"/>
      <c r="C97" s="238">
        <v>10131121</v>
      </c>
      <c r="D97" s="239"/>
      <c r="E97" s="239"/>
      <c r="F97" s="239"/>
      <c r="G97" s="240"/>
      <c r="H97" s="241">
        <v>18</v>
      </c>
      <c r="I97" s="242"/>
      <c r="J97" s="242"/>
      <c r="K97" s="243"/>
      <c r="L97" s="247" t="s">
        <v>339</v>
      </c>
      <c r="M97" s="248"/>
      <c r="N97" s="248"/>
      <c r="O97" s="249"/>
      <c r="P97" s="238">
        <v>182360</v>
      </c>
      <c r="Q97" s="239"/>
      <c r="R97" s="239"/>
      <c r="S97" s="240"/>
      <c r="T97" s="241">
        <v>43.5</v>
      </c>
      <c r="U97" s="242"/>
      <c r="V97" s="242"/>
      <c r="W97" s="242"/>
      <c r="X97" s="243"/>
      <c r="Y97" s="238">
        <v>440704</v>
      </c>
      <c r="Z97" s="239"/>
      <c r="AA97" s="240"/>
      <c r="AB97" s="241">
        <v>8</v>
      </c>
      <c r="AC97" s="242"/>
      <c r="AD97" s="242"/>
      <c r="AE97" s="242"/>
      <c r="AF97" s="243"/>
      <c r="AG97" s="238">
        <v>81049</v>
      </c>
      <c r="AH97" s="239"/>
      <c r="AI97" s="240"/>
      <c r="AJ97" s="250">
        <v>69.5</v>
      </c>
      <c r="AK97" s="251"/>
      <c r="AL97" s="251"/>
      <c r="AM97" s="252"/>
      <c r="AN97" s="238">
        <v>704113</v>
      </c>
      <c r="AO97" s="239"/>
      <c r="AP97" s="239"/>
      <c r="AQ97" s="240"/>
      <c r="AR97" s="256"/>
    </row>
    <row r="98" spans="1:46" ht="12" customHeight="1" x14ac:dyDescent="0.2">
      <c r="A98" s="244" t="s">
        <v>469</v>
      </c>
      <c r="B98" s="246"/>
      <c r="C98" s="238">
        <v>2302777</v>
      </c>
      <c r="D98" s="239"/>
      <c r="E98" s="239"/>
      <c r="F98" s="239"/>
      <c r="G98" s="240"/>
      <c r="H98" s="241">
        <v>20.527000000000001</v>
      </c>
      <c r="I98" s="242"/>
      <c r="J98" s="242"/>
      <c r="K98" s="243"/>
      <c r="L98" s="247" t="s">
        <v>470</v>
      </c>
      <c r="M98" s="248"/>
      <c r="N98" s="248"/>
      <c r="O98" s="249"/>
      <c r="P98" s="238">
        <v>47269</v>
      </c>
      <c r="Q98" s="239"/>
      <c r="R98" s="239"/>
      <c r="S98" s="240"/>
      <c r="T98" s="241">
        <v>44</v>
      </c>
      <c r="U98" s="242"/>
      <c r="V98" s="242"/>
      <c r="W98" s="242"/>
      <c r="X98" s="243"/>
      <c r="Y98" s="238">
        <v>101322</v>
      </c>
      <c r="Z98" s="239"/>
      <c r="AA98" s="240"/>
      <c r="AB98" s="241">
        <v>8</v>
      </c>
      <c r="AC98" s="242"/>
      <c r="AD98" s="242"/>
      <c r="AE98" s="242"/>
      <c r="AF98" s="243"/>
      <c r="AG98" s="238">
        <v>18422</v>
      </c>
      <c r="AH98" s="239"/>
      <c r="AI98" s="240"/>
      <c r="AJ98" s="250">
        <v>72.527000000000001</v>
      </c>
      <c r="AK98" s="251"/>
      <c r="AL98" s="251"/>
      <c r="AM98" s="252"/>
      <c r="AN98" s="238">
        <v>167014</v>
      </c>
      <c r="AO98" s="239"/>
      <c r="AP98" s="239"/>
      <c r="AQ98" s="240"/>
      <c r="AR98" s="256"/>
    </row>
    <row r="99" spans="1:46" ht="12" customHeight="1" x14ac:dyDescent="0.2">
      <c r="A99" s="244" t="s">
        <v>471</v>
      </c>
      <c r="B99" s="246"/>
      <c r="C99" s="238">
        <v>1675769</v>
      </c>
      <c r="D99" s="239"/>
      <c r="E99" s="239"/>
      <c r="F99" s="239"/>
      <c r="G99" s="240"/>
      <c r="H99" s="241">
        <v>16.597999999999999</v>
      </c>
      <c r="I99" s="242"/>
      <c r="J99" s="242"/>
      <c r="K99" s="243"/>
      <c r="L99" s="247" t="s">
        <v>394</v>
      </c>
      <c r="M99" s="248"/>
      <c r="N99" s="248"/>
      <c r="O99" s="249"/>
      <c r="P99" s="238">
        <v>27814</v>
      </c>
      <c r="Q99" s="239"/>
      <c r="R99" s="239"/>
      <c r="S99" s="240"/>
      <c r="T99" s="241">
        <v>43</v>
      </c>
      <c r="U99" s="242"/>
      <c r="V99" s="242"/>
      <c r="W99" s="242"/>
      <c r="X99" s="243"/>
      <c r="Y99" s="238">
        <v>72058</v>
      </c>
      <c r="Z99" s="239"/>
      <c r="AA99" s="240"/>
      <c r="AB99" s="241">
        <v>8</v>
      </c>
      <c r="AC99" s="242"/>
      <c r="AD99" s="242"/>
      <c r="AE99" s="242"/>
      <c r="AF99" s="243"/>
      <c r="AG99" s="238">
        <v>13406</v>
      </c>
      <c r="AH99" s="239"/>
      <c r="AI99" s="240"/>
      <c r="AJ99" s="250">
        <v>67.597999999999999</v>
      </c>
      <c r="AK99" s="251"/>
      <c r="AL99" s="251"/>
      <c r="AM99" s="252"/>
      <c r="AN99" s="238">
        <v>113279</v>
      </c>
      <c r="AO99" s="239"/>
      <c r="AP99" s="239"/>
      <c r="AQ99" s="240"/>
      <c r="AR99" s="256"/>
    </row>
    <row r="100" spans="1:46" ht="12" customHeight="1" x14ac:dyDescent="0.2">
      <c r="A100" s="244" t="s">
        <v>472</v>
      </c>
      <c r="B100" s="246"/>
      <c r="C100" s="238">
        <v>20621369</v>
      </c>
      <c r="D100" s="239"/>
      <c r="E100" s="239"/>
      <c r="F100" s="239"/>
      <c r="G100" s="240"/>
      <c r="H100" s="241">
        <v>16.251000000000001</v>
      </c>
      <c r="I100" s="242"/>
      <c r="J100" s="242"/>
      <c r="K100" s="243"/>
      <c r="L100" s="247" t="s">
        <v>384</v>
      </c>
      <c r="M100" s="248"/>
      <c r="N100" s="248"/>
      <c r="O100" s="249"/>
      <c r="P100" s="238">
        <v>335118</v>
      </c>
      <c r="Q100" s="239"/>
      <c r="R100" s="239"/>
      <c r="S100" s="240"/>
      <c r="T100" s="241">
        <v>45.375</v>
      </c>
      <c r="U100" s="242"/>
      <c r="V100" s="242"/>
      <c r="W100" s="242"/>
      <c r="X100" s="243"/>
      <c r="Y100" s="238">
        <v>935695</v>
      </c>
      <c r="Z100" s="239"/>
      <c r="AA100" s="240"/>
      <c r="AB100" s="241">
        <v>8</v>
      </c>
      <c r="AC100" s="242"/>
      <c r="AD100" s="242"/>
      <c r="AE100" s="242"/>
      <c r="AF100" s="243"/>
      <c r="AG100" s="238">
        <v>164971</v>
      </c>
      <c r="AH100" s="239"/>
      <c r="AI100" s="240"/>
      <c r="AJ100" s="250">
        <v>69.626000000000005</v>
      </c>
      <c r="AK100" s="251"/>
      <c r="AL100" s="251"/>
      <c r="AM100" s="252"/>
      <c r="AN100" s="238">
        <v>1435783</v>
      </c>
      <c r="AO100" s="239"/>
      <c r="AP100" s="239"/>
      <c r="AQ100" s="240"/>
      <c r="AR100" s="256"/>
    </row>
    <row r="101" spans="1:46" ht="12" customHeight="1" x14ac:dyDescent="0.2">
      <c r="A101" s="244" t="s">
        <v>473</v>
      </c>
      <c r="B101" s="246"/>
      <c r="C101" s="238">
        <v>37291311</v>
      </c>
      <c r="D101" s="239"/>
      <c r="E101" s="239"/>
      <c r="F101" s="239"/>
      <c r="G101" s="240"/>
      <c r="H101" s="241">
        <v>15</v>
      </c>
      <c r="I101" s="242"/>
      <c r="J101" s="242"/>
      <c r="K101" s="243"/>
      <c r="L101" s="247" t="s">
        <v>353</v>
      </c>
      <c r="M101" s="248"/>
      <c r="N101" s="248"/>
      <c r="O101" s="249"/>
      <c r="P101" s="238">
        <v>559370</v>
      </c>
      <c r="Q101" s="239"/>
      <c r="R101" s="239"/>
      <c r="S101" s="240"/>
      <c r="T101" s="241">
        <v>52.3</v>
      </c>
      <c r="U101" s="242"/>
      <c r="V101" s="242"/>
      <c r="W101" s="242"/>
      <c r="X101" s="243"/>
      <c r="Y101" s="238">
        <v>1950336</v>
      </c>
      <c r="Z101" s="239"/>
      <c r="AA101" s="240"/>
      <c r="AB101" s="241">
        <v>8</v>
      </c>
      <c r="AC101" s="242"/>
      <c r="AD101" s="242"/>
      <c r="AE101" s="242"/>
      <c r="AF101" s="243"/>
      <c r="AG101" s="238">
        <v>298330</v>
      </c>
      <c r="AH101" s="239"/>
      <c r="AI101" s="240"/>
      <c r="AJ101" s="250">
        <v>75.3</v>
      </c>
      <c r="AK101" s="251"/>
      <c r="AL101" s="251"/>
      <c r="AM101" s="252"/>
      <c r="AN101" s="238">
        <v>2808036</v>
      </c>
      <c r="AO101" s="239"/>
      <c r="AP101" s="239"/>
      <c r="AQ101" s="240"/>
      <c r="AR101" s="256"/>
    </row>
    <row r="102" spans="1:46" ht="12" customHeight="1" x14ac:dyDescent="0.2">
      <c r="A102" s="244" t="s">
        <v>474</v>
      </c>
      <c r="B102" s="246"/>
      <c r="C102" s="238">
        <v>7153844</v>
      </c>
      <c r="D102" s="239"/>
      <c r="E102" s="239"/>
      <c r="F102" s="239"/>
      <c r="G102" s="240"/>
      <c r="H102" s="241">
        <v>22</v>
      </c>
      <c r="I102" s="242"/>
      <c r="J102" s="242"/>
      <c r="K102" s="243"/>
      <c r="L102" s="247" t="s">
        <v>444</v>
      </c>
      <c r="M102" s="248"/>
      <c r="N102" s="248"/>
      <c r="O102" s="249"/>
      <c r="P102" s="238">
        <v>157385</v>
      </c>
      <c r="Q102" s="239"/>
      <c r="R102" s="239"/>
      <c r="S102" s="240"/>
      <c r="T102" s="241">
        <v>44.5</v>
      </c>
      <c r="U102" s="242"/>
      <c r="V102" s="242"/>
      <c r="W102" s="242"/>
      <c r="X102" s="243"/>
      <c r="Y102" s="238">
        <v>318346</v>
      </c>
      <c r="Z102" s="239"/>
      <c r="AA102" s="240"/>
      <c r="AB102" s="241">
        <v>8</v>
      </c>
      <c r="AC102" s="242"/>
      <c r="AD102" s="242"/>
      <c r="AE102" s="242"/>
      <c r="AF102" s="243"/>
      <c r="AG102" s="238">
        <v>57231</v>
      </c>
      <c r="AH102" s="239"/>
      <c r="AI102" s="240"/>
      <c r="AJ102" s="250">
        <v>74.5</v>
      </c>
      <c r="AK102" s="251"/>
      <c r="AL102" s="251"/>
      <c r="AM102" s="252"/>
      <c r="AN102" s="238">
        <v>532961</v>
      </c>
      <c r="AO102" s="239"/>
      <c r="AP102" s="239"/>
      <c r="AQ102" s="240"/>
      <c r="AR102" s="256"/>
    </row>
    <row r="103" spans="1:46" ht="12" customHeight="1" x14ac:dyDescent="0.2">
      <c r="A103" s="244" t="s">
        <v>475</v>
      </c>
      <c r="B103" s="246"/>
      <c r="C103" s="238">
        <v>120186</v>
      </c>
      <c r="D103" s="239"/>
      <c r="E103" s="239"/>
      <c r="F103" s="239"/>
      <c r="G103" s="240"/>
      <c r="H103" s="241">
        <v>25</v>
      </c>
      <c r="I103" s="242"/>
      <c r="J103" s="242"/>
      <c r="K103" s="243"/>
      <c r="L103" s="247" t="s">
        <v>476</v>
      </c>
      <c r="M103" s="248"/>
      <c r="N103" s="248"/>
      <c r="O103" s="249"/>
      <c r="P103" s="238">
        <v>3005</v>
      </c>
      <c r="Q103" s="239"/>
      <c r="R103" s="239"/>
      <c r="S103" s="240"/>
      <c r="T103" s="241">
        <v>44</v>
      </c>
      <c r="U103" s="242"/>
      <c r="V103" s="242"/>
      <c r="W103" s="242"/>
      <c r="X103" s="243"/>
      <c r="Y103" s="238">
        <v>5288</v>
      </c>
      <c r="Z103" s="239"/>
      <c r="AA103" s="240"/>
      <c r="AB103" s="253" t="s">
        <v>413</v>
      </c>
      <c r="AC103" s="254"/>
      <c r="AD103" s="254"/>
      <c r="AE103" s="254"/>
      <c r="AF103" s="255"/>
      <c r="AG103" s="253" t="s">
        <v>413</v>
      </c>
      <c r="AH103" s="254"/>
      <c r="AI103" s="255"/>
      <c r="AJ103" s="250">
        <v>69</v>
      </c>
      <c r="AK103" s="251"/>
      <c r="AL103" s="251"/>
      <c r="AM103" s="252"/>
      <c r="AN103" s="238">
        <v>8293</v>
      </c>
      <c r="AO103" s="239"/>
      <c r="AP103" s="239"/>
      <c r="AQ103" s="240"/>
      <c r="AR103" s="256"/>
    </row>
    <row r="104" spans="1:46" ht="12" customHeight="1" x14ac:dyDescent="0.2">
      <c r="A104" s="244" t="s">
        <v>477</v>
      </c>
      <c r="B104" s="246"/>
      <c r="C104" s="238">
        <v>4070698</v>
      </c>
      <c r="D104" s="239"/>
      <c r="E104" s="239"/>
      <c r="F104" s="239"/>
      <c r="G104" s="240"/>
      <c r="H104" s="241">
        <v>17.553000000000001</v>
      </c>
      <c r="I104" s="242"/>
      <c r="J104" s="242"/>
      <c r="K104" s="243"/>
      <c r="L104" s="247" t="s">
        <v>347</v>
      </c>
      <c r="M104" s="248"/>
      <c r="N104" s="248"/>
      <c r="O104" s="249"/>
      <c r="P104" s="238">
        <v>71453</v>
      </c>
      <c r="Q104" s="239"/>
      <c r="R104" s="239"/>
      <c r="S104" s="240"/>
      <c r="T104" s="241">
        <v>50.030999999999999</v>
      </c>
      <c r="U104" s="242"/>
      <c r="V104" s="242"/>
      <c r="W104" s="242"/>
      <c r="X104" s="243"/>
      <c r="Y104" s="238">
        <v>203661</v>
      </c>
      <c r="Z104" s="239"/>
      <c r="AA104" s="240"/>
      <c r="AB104" s="241">
        <v>8</v>
      </c>
      <c r="AC104" s="242"/>
      <c r="AD104" s="242"/>
      <c r="AE104" s="242"/>
      <c r="AF104" s="243"/>
      <c r="AG104" s="238">
        <v>32566</v>
      </c>
      <c r="AH104" s="239"/>
      <c r="AI104" s="240"/>
      <c r="AJ104" s="250">
        <v>75.584000000000003</v>
      </c>
      <c r="AK104" s="251"/>
      <c r="AL104" s="251"/>
      <c r="AM104" s="252"/>
      <c r="AN104" s="238">
        <v>307680</v>
      </c>
      <c r="AO104" s="239"/>
      <c r="AP104" s="239"/>
      <c r="AQ104" s="240"/>
      <c r="AR104" s="256"/>
    </row>
    <row r="105" spans="1:46" ht="26.1" customHeight="1" x14ac:dyDescent="0.2">
      <c r="A105" s="202" t="s">
        <v>390</v>
      </c>
      <c r="B105" s="202"/>
      <c r="C105" s="202"/>
      <c r="D105" s="202"/>
      <c r="E105" s="202"/>
      <c r="F105" s="202"/>
      <c r="G105" s="202"/>
      <c r="H105" s="202"/>
      <c r="I105" s="202"/>
      <c r="J105" s="202"/>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202"/>
      <c r="AL105" s="202"/>
      <c r="AM105" s="202"/>
      <c r="AN105" s="202"/>
      <c r="AO105" s="202"/>
      <c r="AP105" s="202"/>
      <c r="AQ105" s="202"/>
      <c r="AR105" s="202"/>
    </row>
    <row r="106" spans="1:46" ht="20.100000000000001" customHeight="1" x14ac:dyDescent="0.2">
      <c r="A106" s="203"/>
      <c r="B106" s="204"/>
      <c r="C106" s="207" t="s">
        <v>433</v>
      </c>
      <c r="D106" s="208"/>
      <c r="E106" s="208"/>
      <c r="F106" s="208"/>
      <c r="G106" s="209"/>
      <c r="H106" s="210" t="s">
        <v>331</v>
      </c>
      <c r="I106" s="211"/>
      <c r="J106" s="211"/>
      <c r="K106" s="211"/>
      <c r="L106" s="211"/>
      <c r="M106" s="211"/>
      <c r="N106" s="211"/>
      <c r="O106" s="211"/>
      <c r="P106" s="211"/>
      <c r="Q106" s="211"/>
      <c r="R106" s="211"/>
      <c r="S106" s="212"/>
      <c r="T106" s="213" t="s">
        <v>434</v>
      </c>
      <c r="U106" s="214"/>
      <c r="V106" s="214"/>
      <c r="W106" s="214"/>
      <c r="X106" s="214"/>
      <c r="Y106" s="214"/>
      <c r="Z106" s="214"/>
      <c r="AA106" s="215"/>
      <c r="AB106" s="216" t="s">
        <v>333</v>
      </c>
      <c r="AC106" s="217"/>
      <c r="AD106" s="217"/>
      <c r="AE106" s="217"/>
      <c r="AF106" s="217"/>
      <c r="AG106" s="217"/>
      <c r="AH106" s="217"/>
      <c r="AI106" s="218"/>
      <c r="AJ106" s="219" t="s">
        <v>334</v>
      </c>
      <c r="AK106" s="220"/>
      <c r="AL106" s="220"/>
      <c r="AM106" s="220"/>
      <c r="AN106" s="220"/>
      <c r="AO106" s="220"/>
      <c r="AP106" s="220"/>
      <c r="AQ106" s="221"/>
      <c r="AR106" s="149"/>
    </row>
    <row r="107" spans="1:46" ht="15.95" customHeight="1" x14ac:dyDescent="0.2">
      <c r="A107" s="205"/>
      <c r="B107" s="206"/>
      <c r="C107" s="222" t="s">
        <v>435</v>
      </c>
      <c r="D107" s="223"/>
      <c r="E107" s="223"/>
      <c r="F107" s="223"/>
      <c r="G107" s="224"/>
      <c r="H107" s="201" t="s">
        <v>335</v>
      </c>
      <c r="I107" s="197"/>
      <c r="J107" s="197"/>
      <c r="K107" s="197"/>
      <c r="L107" s="225" t="s">
        <v>336</v>
      </c>
      <c r="M107" s="225"/>
      <c r="N107" s="225"/>
      <c r="O107" s="225"/>
      <c r="P107" s="199" t="s">
        <v>337</v>
      </c>
      <c r="Q107" s="199"/>
      <c r="R107" s="199"/>
      <c r="S107" s="200"/>
      <c r="T107" s="201" t="s">
        <v>335</v>
      </c>
      <c r="U107" s="197"/>
      <c r="V107" s="197"/>
      <c r="W107" s="197"/>
      <c r="X107" s="197"/>
      <c r="Y107" s="199" t="s">
        <v>337</v>
      </c>
      <c r="Z107" s="199"/>
      <c r="AA107" s="200"/>
      <c r="AB107" s="201" t="s">
        <v>335</v>
      </c>
      <c r="AC107" s="197"/>
      <c r="AD107" s="197"/>
      <c r="AE107" s="197"/>
      <c r="AF107" s="197"/>
      <c r="AG107" s="199" t="s">
        <v>337</v>
      </c>
      <c r="AH107" s="199"/>
      <c r="AI107" s="200"/>
      <c r="AJ107" s="201" t="s">
        <v>335</v>
      </c>
      <c r="AK107" s="197"/>
      <c r="AL107" s="197"/>
      <c r="AM107" s="197"/>
      <c r="AN107" s="197" t="s">
        <v>337</v>
      </c>
      <c r="AO107" s="197"/>
      <c r="AP107" s="197"/>
      <c r="AQ107" s="198"/>
      <c r="AR107" s="149"/>
    </row>
    <row r="108" spans="1:46" ht="12" customHeight="1" x14ac:dyDescent="0.2">
      <c r="A108" s="244" t="s">
        <v>478</v>
      </c>
      <c r="B108" s="245"/>
      <c r="C108" s="246"/>
      <c r="D108" s="238">
        <v>26928603</v>
      </c>
      <c r="E108" s="239"/>
      <c r="F108" s="239"/>
      <c r="G108" s="239"/>
      <c r="H108" s="239"/>
      <c r="I108" s="240"/>
      <c r="J108" s="241">
        <v>23</v>
      </c>
      <c r="K108" s="242"/>
      <c r="L108" s="242"/>
      <c r="M108" s="243"/>
      <c r="N108" s="247" t="s">
        <v>399</v>
      </c>
      <c r="O108" s="248"/>
      <c r="P108" s="248"/>
      <c r="Q108" s="249"/>
      <c r="R108" s="238">
        <v>619358</v>
      </c>
      <c r="S108" s="239"/>
      <c r="T108" s="239"/>
      <c r="U108" s="239"/>
      <c r="V108" s="240"/>
      <c r="W108" s="241">
        <v>44.5</v>
      </c>
      <c r="X108" s="242"/>
      <c r="Y108" s="242"/>
      <c r="Z108" s="243"/>
      <c r="AA108" s="238">
        <v>1198323</v>
      </c>
      <c r="AB108" s="239"/>
      <c r="AC108" s="239"/>
      <c r="AD108" s="239"/>
      <c r="AE108" s="239"/>
      <c r="AF108" s="239"/>
      <c r="AG108" s="240"/>
      <c r="AH108" s="241">
        <v>8</v>
      </c>
      <c r="AI108" s="242"/>
      <c r="AJ108" s="242"/>
      <c r="AK108" s="243"/>
      <c r="AL108" s="238">
        <v>215429</v>
      </c>
      <c r="AM108" s="239"/>
      <c r="AN108" s="239"/>
      <c r="AO108" s="239"/>
      <c r="AP108" s="240"/>
      <c r="AQ108" s="241">
        <v>75.5</v>
      </c>
      <c r="AR108" s="243"/>
      <c r="AS108" s="238">
        <v>2033110</v>
      </c>
      <c r="AT108" s="240"/>
    </row>
    <row r="109" spans="1:46" ht="12" customHeight="1" x14ac:dyDescent="0.2">
      <c r="A109" s="244" t="s">
        <v>479</v>
      </c>
      <c r="B109" s="245"/>
      <c r="C109" s="246"/>
      <c r="D109" s="238">
        <v>39449819</v>
      </c>
      <c r="E109" s="239"/>
      <c r="F109" s="239"/>
      <c r="G109" s="239"/>
      <c r="H109" s="239"/>
      <c r="I109" s="240"/>
      <c r="J109" s="241">
        <v>21</v>
      </c>
      <c r="K109" s="242"/>
      <c r="L109" s="242"/>
      <c r="M109" s="243"/>
      <c r="N109" s="247" t="s">
        <v>341</v>
      </c>
      <c r="O109" s="248"/>
      <c r="P109" s="248"/>
      <c r="Q109" s="249"/>
      <c r="R109" s="238">
        <v>828446</v>
      </c>
      <c r="S109" s="239"/>
      <c r="T109" s="239"/>
      <c r="U109" s="239"/>
      <c r="V109" s="240"/>
      <c r="W109" s="241">
        <v>50.15</v>
      </c>
      <c r="X109" s="242"/>
      <c r="Y109" s="242"/>
      <c r="Z109" s="243"/>
      <c r="AA109" s="238">
        <v>1978408</v>
      </c>
      <c r="AB109" s="239"/>
      <c r="AC109" s="239"/>
      <c r="AD109" s="239"/>
      <c r="AE109" s="239"/>
      <c r="AF109" s="239"/>
      <c r="AG109" s="240"/>
      <c r="AH109" s="241">
        <v>5</v>
      </c>
      <c r="AI109" s="242"/>
      <c r="AJ109" s="242"/>
      <c r="AK109" s="243"/>
      <c r="AL109" s="238">
        <v>197249</v>
      </c>
      <c r="AM109" s="239"/>
      <c r="AN109" s="239"/>
      <c r="AO109" s="239"/>
      <c r="AP109" s="240"/>
      <c r="AQ109" s="241">
        <v>76.150000000000006</v>
      </c>
      <c r="AR109" s="243"/>
      <c r="AS109" s="238">
        <v>3004104</v>
      </c>
      <c r="AT109" s="240"/>
    </row>
    <row r="110" spans="1:46" ht="12" customHeight="1" x14ac:dyDescent="0.2">
      <c r="A110" s="244" t="s">
        <v>480</v>
      </c>
      <c r="B110" s="245"/>
      <c r="C110" s="246"/>
      <c r="D110" s="238">
        <v>11891980</v>
      </c>
      <c r="E110" s="239"/>
      <c r="F110" s="239"/>
      <c r="G110" s="239"/>
      <c r="H110" s="239"/>
      <c r="I110" s="240"/>
      <c r="J110" s="241">
        <v>23.052</v>
      </c>
      <c r="K110" s="242"/>
      <c r="L110" s="242"/>
      <c r="M110" s="243"/>
      <c r="N110" s="247" t="s">
        <v>481</v>
      </c>
      <c r="O110" s="248"/>
      <c r="P110" s="248"/>
      <c r="Q110" s="249"/>
      <c r="R110" s="238">
        <v>274134</v>
      </c>
      <c r="S110" s="239"/>
      <c r="T110" s="239"/>
      <c r="U110" s="239"/>
      <c r="V110" s="240"/>
      <c r="W110" s="241">
        <v>44.5</v>
      </c>
      <c r="X110" s="242"/>
      <c r="Y110" s="242"/>
      <c r="Z110" s="243"/>
      <c r="AA110" s="238">
        <v>529193</v>
      </c>
      <c r="AB110" s="239"/>
      <c r="AC110" s="239"/>
      <c r="AD110" s="239"/>
      <c r="AE110" s="239"/>
      <c r="AF110" s="239"/>
      <c r="AG110" s="240"/>
      <c r="AH110" s="241">
        <v>8</v>
      </c>
      <c r="AI110" s="242"/>
      <c r="AJ110" s="242"/>
      <c r="AK110" s="243"/>
      <c r="AL110" s="238">
        <v>95136</v>
      </c>
      <c r="AM110" s="239"/>
      <c r="AN110" s="239"/>
      <c r="AO110" s="239"/>
      <c r="AP110" s="240"/>
      <c r="AQ110" s="241">
        <v>75.552000000000007</v>
      </c>
      <c r="AR110" s="243"/>
      <c r="AS110" s="238">
        <v>898463</v>
      </c>
      <c r="AT110" s="240"/>
    </row>
    <row r="111" spans="1:46" ht="12" customHeight="1" x14ac:dyDescent="0.2">
      <c r="A111" s="244" t="s">
        <v>482</v>
      </c>
      <c r="B111" s="245"/>
      <c r="C111" s="246"/>
      <c r="D111" s="238">
        <v>589137</v>
      </c>
      <c r="E111" s="239"/>
      <c r="F111" s="239"/>
      <c r="G111" s="239"/>
      <c r="H111" s="239"/>
      <c r="I111" s="240"/>
      <c r="J111" s="241">
        <v>15</v>
      </c>
      <c r="K111" s="242"/>
      <c r="L111" s="242"/>
      <c r="M111" s="243"/>
      <c r="N111" s="247" t="s">
        <v>353</v>
      </c>
      <c r="O111" s="248"/>
      <c r="P111" s="248"/>
      <c r="Q111" s="249"/>
      <c r="R111" s="238">
        <v>8837</v>
      </c>
      <c r="S111" s="239"/>
      <c r="T111" s="239"/>
      <c r="U111" s="239"/>
      <c r="V111" s="240"/>
      <c r="W111" s="241">
        <v>52.3</v>
      </c>
      <c r="X111" s="242"/>
      <c r="Y111" s="242"/>
      <c r="Z111" s="243"/>
      <c r="AA111" s="238">
        <v>30812</v>
      </c>
      <c r="AB111" s="239"/>
      <c r="AC111" s="239"/>
      <c r="AD111" s="239"/>
      <c r="AE111" s="239"/>
      <c r="AF111" s="239"/>
      <c r="AG111" s="240"/>
      <c r="AH111" s="241">
        <v>8</v>
      </c>
      <c r="AI111" s="242"/>
      <c r="AJ111" s="242"/>
      <c r="AK111" s="243"/>
      <c r="AL111" s="238">
        <v>4713</v>
      </c>
      <c r="AM111" s="239"/>
      <c r="AN111" s="239"/>
      <c r="AO111" s="239"/>
      <c r="AP111" s="240"/>
      <c r="AQ111" s="241">
        <v>75.3</v>
      </c>
      <c r="AR111" s="243"/>
      <c r="AS111" s="238">
        <v>44362</v>
      </c>
      <c r="AT111" s="240"/>
    </row>
    <row r="112" spans="1:46" ht="12" customHeight="1" x14ac:dyDescent="0.2">
      <c r="A112" s="232"/>
      <c r="B112" s="233"/>
      <c r="C112" s="234"/>
      <c r="D112" s="232"/>
      <c r="E112" s="233"/>
      <c r="F112" s="233"/>
      <c r="G112" s="233"/>
      <c r="H112" s="233"/>
      <c r="I112" s="234"/>
      <c r="J112" s="232"/>
      <c r="K112" s="233"/>
      <c r="L112" s="233"/>
      <c r="M112" s="234"/>
      <c r="N112" s="232"/>
      <c r="O112" s="233"/>
      <c r="P112" s="233"/>
      <c r="Q112" s="234"/>
      <c r="R112" s="232"/>
      <c r="S112" s="233"/>
      <c r="T112" s="233"/>
      <c r="U112" s="233"/>
      <c r="V112" s="234"/>
      <c r="W112" s="232"/>
      <c r="X112" s="233"/>
      <c r="Y112" s="233"/>
      <c r="Z112" s="234"/>
      <c r="AA112" s="232"/>
      <c r="AB112" s="233"/>
      <c r="AC112" s="233"/>
      <c r="AD112" s="233"/>
      <c r="AE112" s="233"/>
      <c r="AF112" s="233"/>
      <c r="AG112" s="234"/>
      <c r="AH112" s="232"/>
      <c r="AI112" s="233"/>
      <c r="AJ112" s="233"/>
      <c r="AK112" s="234"/>
      <c r="AL112" s="232"/>
      <c r="AM112" s="233"/>
      <c r="AN112" s="233"/>
      <c r="AO112" s="233"/>
      <c r="AP112" s="234"/>
      <c r="AQ112" s="232"/>
      <c r="AR112" s="234"/>
      <c r="AS112" s="232"/>
      <c r="AT112" s="234"/>
    </row>
    <row r="113" spans="1:46" ht="12" customHeight="1" x14ac:dyDescent="0.2">
      <c r="A113" s="235" t="s">
        <v>483</v>
      </c>
      <c r="B113" s="236"/>
      <c r="C113" s="237"/>
      <c r="D113" s="229">
        <v>3655179202</v>
      </c>
      <c r="E113" s="230"/>
      <c r="F113" s="230"/>
      <c r="G113" s="230"/>
      <c r="H113" s="230"/>
      <c r="I113" s="231"/>
      <c r="J113" s="232"/>
      <c r="K113" s="233"/>
      <c r="L113" s="233"/>
      <c r="M113" s="234"/>
      <c r="N113" s="232"/>
      <c r="O113" s="233"/>
      <c r="P113" s="233"/>
      <c r="Q113" s="234"/>
      <c r="R113" s="229">
        <v>56466566</v>
      </c>
      <c r="S113" s="230"/>
      <c r="T113" s="230"/>
      <c r="U113" s="230"/>
      <c r="V113" s="231"/>
      <c r="W113" s="232"/>
      <c r="X113" s="233"/>
      <c r="Y113" s="233"/>
      <c r="Z113" s="234"/>
      <c r="AA113" s="229">
        <v>178402217</v>
      </c>
      <c r="AB113" s="230"/>
      <c r="AC113" s="230"/>
      <c r="AD113" s="230"/>
      <c r="AE113" s="230"/>
      <c r="AF113" s="230"/>
      <c r="AG113" s="231"/>
      <c r="AH113" s="232"/>
      <c r="AI113" s="233"/>
      <c r="AJ113" s="233"/>
      <c r="AK113" s="234"/>
      <c r="AL113" s="229">
        <v>26208055</v>
      </c>
      <c r="AM113" s="230"/>
      <c r="AN113" s="230"/>
      <c r="AO113" s="230"/>
      <c r="AP113" s="231"/>
      <c r="AQ113" s="232"/>
      <c r="AR113" s="234"/>
      <c r="AS113" s="229">
        <v>261076838</v>
      </c>
      <c r="AT113" s="231"/>
    </row>
    <row r="114" spans="1:46" ht="14.1" customHeight="1" x14ac:dyDescent="0.2">
      <c r="A114" s="144" t="s">
        <v>484</v>
      </c>
    </row>
    <row r="115" spans="1:46" ht="11.1" customHeight="1" x14ac:dyDescent="0.2">
      <c r="A115" s="145" t="s">
        <v>485</v>
      </c>
      <c r="B115" s="227" t="s">
        <v>486</v>
      </c>
      <c r="C115" s="227"/>
      <c r="D115" s="227"/>
      <c r="E115" s="146" t="s">
        <v>487</v>
      </c>
      <c r="F115" s="227" t="s">
        <v>488</v>
      </c>
      <c r="G115" s="227"/>
      <c r="H115" s="227"/>
      <c r="I115" s="227"/>
      <c r="J115" s="227"/>
      <c r="K115" s="227"/>
      <c r="L115" s="227"/>
      <c r="M115" s="227"/>
      <c r="N115" s="227"/>
      <c r="O115" s="227"/>
      <c r="P115" s="227"/>
      <c r="Q115" s="227"/>
      <c r="R115" s="228" t="s">
        <v>489</v>
      </c>
      <c r="S115" s="228"/>
      <c r="T115" s="228"/>
      <c r="U115" s="228"/>
      <c r="V115" s="227" t="s">
        <v>490</v>
      </c>
      <c r="W115" s="227"/>
      <c r="X115" s="227"/>
      <c r="Y115" s="227"/>
      <c r="Z115" s="227"/>
      <c r="AA115" s="227"/>
      <c r="AB115" s="227"/>
      <c r="AC115" s="227"/>
      <c r="AD115" s="227"/>
    </row>
    <row r="116" spans="1:46" ht="12" customHeight="1" x14ac:dyDescent="0.2">
      <c r="A116" s="145" t="s">
        <v>491</v>
      </c>
      <c r="B116" s="227" t="s">
        <v>492</v>
      </c>
      <c r="C116" s="227"/>
      <c r="D116" s="227"/>
      <c r="E116" s="146" t="s">
        <v>493</v>
      </c>
      <c r="F116" s="227" t="s">
        <v>494</v>
      </c>
      <c r="G116" s="227"/>
      <c r="H116" s="227"/>
      <c r="I116" s="227"/>
      <c r="J116" s="227"/>
      <c r="K116" s="227"/>
      <c r="L116" s="227"/>
      <c r="M116" s="227"/>
      <c r="N116" s="227"/>
      <c r="O116" s="227"/>
      <c r="P116" s="227"/>
      <c r="Q116" s="227"/>
      <c r="R116" s="228" t="s">
        <v>495</v>
      </c>
      <c r="S116" s="228"/>
      <c r="T116" s="228"/>
      <c r="U116" s="228"/>
      <c r="V116" s="227" t="s">
        <v>496</v>
      </c>
      <c r="W116" s="227"/>
      <c r="X116" s="227"/>
      <c r="Y116" s="227"/>
      <c r="Z116" s="227"/>
      <c r="AA116" s="227"/>
      <c r="AB116" s="227"/>
      <c r="AC116" s="227"/>
      <c r="AD116" s="227"/>
    </row>
    <row r="117" spans="1:46" ht="12" customHeight="1" x14ac:dyDescent="0.2">
      <c r="A117" s="145" t="s">
        <v>497</v>
      </c>
      <c r="B117" s="227" t="s">
        <v>498</v>
      </c>
      <c r="C117" s="227"/>
      <c r="D117" s="227"/>
      <c r="E117" s="146" t="s">
        <v>499</v>
      </c>
      <c r="F117" s="227" t="s">
        <v>500</v>
      </c>
      <c r="G117" s="227"/>
      <c r="H117" s="227"/>
      <c r="I117" s="227"/>
      <c r="J117" s="227"/>
      <c r="K117" s="227"/>
      <c r="L117" s="227"/>
      <c r="M117" s="227"/>
      <c r="N117" s="227"/>
      <c r="O117" s="227"/>
      <c r="P117" s="227"/>
      <c r="Q117" s="227"/>
      <c r="R117" s="228" t="s">
        <v>501</v>
      </c>
      <c r="S117" s="228"/>
      <c r="T117" s="228"/>
      <c r="U117" s="228"/>
      <c r="V117" s="227" t="s">
        <v>502</v>
      </c>
      <c r="W117" s="227"/>
      <c r="X117" s="227"/>
      <c r="Y117" s="227"/>
      <c r="Z117" s="227"/>
      <c r="AA117" s="227"/>
      <c r="AB117" s="227"/>
      <c r="AC117" s="227"/>
      <c r="AD117" s="227"/>
    </row>
    <row r="118" spans="1:46" ht="12" customHeight="1" x14ac:dyDescent="0.2">
      <c r="A118" s="145" t="s">
        <v>503</v>
      </c>
      <c r="B118" s="227" t="s">
        <v>504</v>
      </c>
      <c r="C118" s="227"/>
      <c r="D118" s="227"/>
      <c r="E118" s="146" t="s">
        <v>505</v>
      </c>
      <c r="F118" s="227" t="s">
        <v>506</v>
      </c>
      <c r="G118" s="227"/>
      <c r="H118" s="227"/>
      <c r="I118" s="227"/>
      <c r="J118" s="227"/>
      <c r="K118" s="227"/>
      <c r="L118" s="227"/>
      <c r="M118" s="227"/>
      <c r="N118" s="227"/>
      <c r="O118" s="227"/>
      <c r="P118" s="227"/>
      <c r="Q118" s="227"/>
      <c r="R118" s="228" t="s">
        <v>507</v>
      </c>
      <c r="S118" s="228"/>
      <c r="T118" s="228"/>
      <c r="U118" s="228"/>
      <c r="V118" s="227" t="s">
        <v>508</v>
      </c>
      <c r="W118" s="227"/>
      <c r="X118" s="227"/>
      <c r="Y118" s="227"/>
      <c r="Z118" s="227"/>
      <c r="AA118" s="227"/>
      <c r="AB118" s="227"/>
      <c r="AC118" s="227"/>
      <c r="AD118" s="227"/>
    </row>
    <row r="119" spans="1:46" ht="12" customHeight="1" x14ac:dyDescent="0.2">
      <c r="A119" s="145" t="s">
        <v>509</v>
      </c>
      <c r="B119" s="227" t="s">
        <v>510</v>
      </c>
      <c r="C119" s="227"/>
      <c r="D119" s="227"/>
      <c r="E119" s="146" t="s">
        <v>511</v>
      </c>
      <c r="F119" s="227" t="s">
        <v>512</v>
      </c>
      <c r="G119" s="227"/>
      <c r="H119" s="227"/>
      <c r="I119" s="227"/>
      <c r="J119" s="227"/>
      <c r="K119" s="227"/>
      <c r="L119" s="227"/>
      <c r="M119" s="227"/>
      <c r="N119" s="227"/>
      <c r="O119" s="227"/>
      <c r="P119" s="227"/>
      <c r="Q119" s="227"/>
      <c r="R119" s="228" t="s">
        <v>513</v>
      </c>
      <c r="S119" s="228"/>
      <c r="T119" s="228"/>
      <c r="U119" s="228"/>
      <c r="V119" s="227" t="s">
        <v>514</v>
      </c>
      <c r="W119" s="227"/>
      <c r="X119" s="227"/>
      <c r="Y119" s="227"/>
      <c r="Z119" s="227"/>
      <c r="AA119" s="227"/>
      <c r="AB119" s="227"/>
      <c r="AC119" s="227"/>
      <c r="AD119" s="227"/>
    </row>
    <row r="120" spans="1:46" ht="11.1" customHeight="1" x14ac:dyDescent="0.2">
      <c r="A120" s="147"/>
      <c r="B120" s="226"/>
      <c r="C120" s="226"/>
      <c r="D120" s="226"/>
      <c r="E120" s="146" t="s">
        <v>515</v>
      </c>
      <c r="F120" s="227" t="s">
        <v>516</v>
      </c>
      <c r="G120" s="227"/>
      <c r="H120" s="227"/>
      <c r="I120" s="227"/>
      <c r="J120" s="227"/>
      <c r="K120" s="227"/>
      <c r="L120" s="227"/>
      <c r="M120" s="227"/>
      <c r="N120" s="227"/>
      <c r="O120" s="227"/>
      <c r="P120" s="227"/>
      <c r="Q120" s="227"/>
      <c r="R120" s="226"/>
      <c r="S120" s="226"/>
      <c r="T120" s="226"/>
      <c r="U120" s="226"/>
      <c r="V120" s="226"/>
      <c r="W120" s="226"/>
      <c r="X120" s="226"/>
      <c r="Y120" s="226"/>
      <c r="Z120" s="226"/>
      <c r="AA120" s="226"/>
      <c r="AB120" s="226"/>
      <c r="AC120" s="226"/>
      <c r="AD120" s="226"/>
    </row>
    <row r="121" spans="1:46" ht="11.1" customHeight="1" x14ac:dyDescent="0.2">
      <c r="A121" s="148" t="s">
        <v>517</v>
      </c>
    </row>
  </sheetData>
  <mergeCells count="1213">
    <mergeCell ref="S3:W3"/>
    <mergeCell ref="X3:AB3"/>
    <mergeCell ref="AC3:AE3"/>
    <mergeCell ref="AF3:AK3"/>
    <mergeCell ref="AL3:AN3"/>
    <mergeCell ref="AO3:AQ3"/>
    <mergeCell ref="X2:AB2"/>
    <mergeCell ref="AC2:AE2"/>
    <mergeCell ref="AF2:AK2"/>
    <mergeCell ref="AL2:AN2"/>
    <mergeCell ref="AO2:AQ2"/>
    <mergeCell ref="A3:B3"/>
    <mergeCell ref="C3:F3"/>
    <mergeCell ref="G3:J3"/>
    <mergeCell ref="K3:N3"/>
    <mergeCell ref="O3:R3"/>
    <mergeCell ref="A1:B2"/>
    <mergeCell ref="C1:F2"/>
    <mergeCell ref="G1:R1"/>
    <mergeCell ref="S1:AB1"/>
    <mergeCell ref="AC1:AK1"/>
    <mergeCell ref="AL1:AQ1"/>
    <mergeCell ref="G2:J2"/>
    <mergeCell ref="K2:N2"/>
    <mergeCell ref="O2:R2"/>
    <mergeCell ref="S2:W2"/>
    <mergeCell ref="S5:W5"/>
    <mergeCell ref="X5:AB5"/>
    <mergeCell ref="AC5:AE5"/>
    <mergeCell ref="AF5:AK5"/>
    <mergeCell ref="AL5:AN5"/>
    <mergeCell ref="AO5:AQ5"/>
    <mergeCell ref="X4:AB4"/>
    <mergeCell ref="AC4:AE4"/>
    <mergeCell ref="AF4:AK4"/>
    <mergeCell ref="AL4:AN4"/>
    <mergeCell ref="AO4:AQ4"/>
    <mergeCell ref="A5:B5"/>
    <mergeCell ref="C5:F5"/>
    <mergeCell ref="G5:J5"/>
    <mergeCell ref="K5:N5"/>
    <mergeCell ref="O5:R5"/>
    <mergeCell ref="A4:B4"/>
    <mergeCell ref="C4:F4"/>
    <mergeCell ref="G4:J4"/>
    <mergeCell ref="K4:N4"/>
    <mergeCell ref="O4:R4"/>
    <mergeCell ref="S4:W4"/>
    <mergeCell ref="S7:W7"/>
    <mergeCell ref="X7:AB7"/>
    <mergeCell ref="AC7:AE7"/>
    <mergeCell ref="AF7:AK7"/>
    <mergeCell ref="AL7:AN7"/>
    <mergeCell ref="AO7:AQ7"/>
    <mergeCell ref="X6:AB6"/>
    <mergeCell ref="AC6:AE6"/>
    <mergeCell ref="AF6:AK6"/>
    <mergeCell ref="AL6:AN6"/>
    <mergeCell ref="AO6:AQ6"/>
    <mergeCell ref="A7:B7"/>
    <mergeCell ref="C7:F7"/>
    <mergeCell ref="G7:J7"/>
    <mergeCell ref="K7:N7"/>
    <mergeCell ref="O7:R7"/>
    <mergeCell ref="A6:B6"/>
    <mergeCell ref="C6:F6"/>
    <mergeCell ref="G6:J6"/>
    <mergeCell ref="K6:N6"/>
    <mergeCell ref="O6:R6"/>
    <mergeCell ref="S6:W6"/>
    <mergeCell ref="S9:W9"/>
    <mergeCell ref="X9:AB9"/>
    <mergeCell ref="AC9:AE9"/>
    <mergeCell ref="AF9:AK9"/>
    <mergeCell ref="AL9:AN9"/>
    <mergeCell ref="AO9:AQ9"/>
    <mergeCell ref="X8:AB8"/>
    <mergeCell ref="AC8:AE8"/>
    <mergeCell ref="AF8:AK8"/>
    <mergeCell ref="AL8:AN8"/>
    <mergeCell ref="AO8:AQ8"/>
    <mergeCell ref="A9:B9"/>
    <mergeCell ref="C9:F9"/>
    <mergeCell ref="G9:J9"/>
    <mergeCell ref="K9:N9"/>
    <mergeCell ref="O9:R9"/>
    <mergeCell ref="A8:B8"/>
    <mergeCell ref="C8:F8"/>
    <mergeCell ref="G8:J8"/>
    <mergeCell ref="K8:N8"/>
    <mergeCell ref="O8:R8"/>
    <mergeCell ref="S8:W8"/>
    <mergeCell ref="S11:W11"/>
    <mergeCell ref="X11:AB11"/>
    <mergeCell ref="AC11:AE11"/>
    <mergeCell ref="AF11:AK11"/>
    <mergeCell ref="AL11:AN11"/>
    <mergeCell ref="AO11:AQ11"/>
    <mergeCell ref="X10:AB10"/>
    <mergeCell ref="AC10:AE10"/>
    <mergeCell ref="AF10:AK10"/>
    <mergeCell ref="AL10:AN10"/>
    <mergeCell ref="AO10:AQ10"/>
    <mergeCell ref="A11:B11"/>
    <mergeCell ref="C11:F11"/>
    <mergeCell ref="G11:J11"/>
    <mergeCell ref="K11:N11"/>
    <mergeCell ref="O11:R11"/>
    <mergeCell ref="A10:B10"/>
    <mergeCell ref="C10:F10"/>
    <mergeCell ref="G10:J10"/>
    <mergeCell ref="K10:N10"/>
    <mergeCell ref="O10:R10"/>
    <mergeCell ref="S10:W10"/>
    <mergeCell ref="S13:W13"/>
    <mergeCell ref="X13:AB13"/>
    <mergeCell ref="AC13:AE13"/>
    <mergeCell ref="AF13:AK13"/>
    <mergeCell ref="AL13:AN13"/>
    <mergeCell ref="AO13:AQ13"/>
    <mergeCell ref="X12:AB12"/>
    <mergeCell ref="AC12:AE12"/>
    <mergeCell ref="AF12:AK12"/>
    <mergeCell ref="AL12:AN12"/>
    <mergeCell ref="AO12:AQ12"/>
    <mergeCell ref="A13:B13"/>
    <mergeCell ref="C13:F13"/>
    <mergeCell ref="G13:J13"/>
    <mergeCell ref="K13:N13"/>
    <mergeCell ref="O13:R13"/>
    <mergeCell ref="A12:B12"/>
    <mergeCell ref="C12:F12"/>
    <mergeCell ref="G12:J12"/>
    <mergeCell ref="K12:N12"/>
    <mergeCell ref="O12:R12"/>
    <mergeCell ref="S12:W12"/>
    <mergeCell ref="S15:W15"/>
    <mergeCell ref="X15:AB15"/>
    <mergeCell ref="AC15:AE15"/>
    <mergeCell ref="AF15:AK15"/>
    <mergeCell ref="AL15:AN15"/>
    <mergeCell ref="AO15:AQ15"/>
    <mergeCell ref="X14:AB14"/>
    <mergeCell ref="AC14:AE14"/>
    <mergeCell ref="AF14:AK14"/>
    <mergeCell ref="AL14:AN14"/>
    <mergeCell ref="AO14:AQ14"/>
    <mergeCell ref="A15:B15"/>
    <mergeCell ref="C15:F15"/>
    <mergeCell ref="G15:J15"/>
    <mergeCell ref="K15:N15"/>
    <mergeCell ref="O15:R15"/>
    <mergeCell ref="A14:B14"/>
    <mergeCell ref="C14:F14"/>
    <mergeCell ref="G14:J14"/>
    <mergeCell ref="K14:N14"/>
    <mergeCell ref="O14:R14"/>
    <mergeCell ref="S14:W14"/>
    <mergeCell ref="S17:W17"/>
    <mergeCell ref="X17:AB17"/>
    <mergeCell ref="AC17:AE17"/>
    <mergeCell ref="AF17:AK17"/>
    <mergeCell ref="AL17:AN17"/>
    <mergeCell ref="AO17:AQ17"/>
    <mergeCell ref="X16:AB16"/>
    <mergeCell ref="AC16:AE16"/>
    <mergeCell ref="AF16:AK16"/>
    <mergeCell ref="AL16:AN16"/>
    <mergeCell ref="AO16:AQ16"/>
    <mergeCell ref="A17:B17"/>
    <mergeCell ref="C17:F17"/>
    <mergeCell ref="G17:J17"/>
    <mergeCell ref="K17:N17"/>
    <mergeCell ref="O17:R17"/>
    <mergeCell ref="A16:B16"/>
    <mergeCell ref="C16:F16"/>
    <mergeCell ref="G16:J16"/>
    <mergeCell ref="K16:N16"/>
    <mergeCell ref="O16:R16"/>
    <mergeCell ref="S16:W16"/>
    <mergeCell ref="S19:W19"/>
    <mergeCell ref="X19:AB19"/>
    <mergeCell ref="AC19:AE19"/>
    <mergeCell ref="AF19:AK19"/>
    <mergeCell ref="AL19:AN19"/>
    <mergeCell ref="AO19:AQ19"/>
    <mergeCell ref="X18:AB18"/>
    <mergeCell ref="AC18:AE18"/>
    <mergeCell ref="AF18:AK18"/>
    <mergeCell ref="AL18:AN18"/>
    <mergeCell ref="AO18:AQ18"/>
    <mergeCell ref="A19:B19"/>
    <mergeCell ref="C19:F19"/>
    <mergeCell ref="G19:J19"/>
    <mergeCell ref="K19:N19"/>
    <mergeCell ref="O19:R19"/>
    <mergeCell ref="A18:B18"/>
    <mergeCell ref="C18:F18"/>
    <mergeCell ref="G18:J18"/>
    <mergeCell ref="K18:N18"/>
    <mergeCell ref="O18:R18"/>
    <mergeCell ref="S18:W18"/>
    <mergeCell ref="S21:W21"/>
    <mergeCell ref="X21:AB21"/>
    <mergeCell ref="AC21:AE21"/>
    <mergeCell ref="AF21:AK21"/>
    <mergeCell ref="AL21:AN21"/>
    <mergeCell ref="AO21:AQ21"/>
    <mergeCell ref="X20:AB20"/>
    <mergeCell ref="AC20:AE20"/>
    <mergeCell ref="AF20:AK20"/>
    <mergeCell ref="AL20:AN20"/>
    <mergeCell ref="AO20:AQ20"/>
    <mergeCell ref="A21:B21"/>
    <mergeCell ref="C21:F21"/>
    <mergeCell ref="G21:J21"/>
    <mergeCell ref="K21:N21"/>
    <mergeCell ref="O21:R21"/>
    <mergeCell ref="A20:B20"/>
    <mergeCell ref="C20:F20"/>
    <mergeCell ref="G20:J20"/>
    <mergeCell ref="K20:N20"/>
    <mergeCell ref="O20:R20"/>
    <mergeCell ref="S20:W20"/>
    <mergeCell ref="S23:W23"/>
    <mergeCell ref="X23:AB23"/>
    <mergeCell ref="AC23:AE23"/>
    <mergeCell ref="AF23:AK23"/>
    <mergeCell ref="AL23:AN23"/>
    <mergeCell ref="AO23:AQ23"/>
    <mergeCell ref="X22:AB22"/>
    <mergeCell ref="AC22:AE22"/>
    <mergeCell ref="AF22:AK22"/>
    <mergeCell ref="AL22:AN22"/>
    <mergeCell ref="AO22:AQ22"/>
    <mergeCell ref="A23:B23"/>
    <mergeCell ref="C23:F23"/>
    <mergeCell ref="G23:J23"/>
    <mergeCell ref="K23:N23"/>
    <mergeCell ref="O23:R23"/>
    <mergeCell ref="A22:B22"/>
    <mergeCell ref="C22:F22"/>
    <mergeCell ref="G22:J22"/>
    <mergeCell ref="K22:N22"/>
    <mergeCell ref="O22:R22"/>
    <mergeCell ref="S22:W22"/>
    <mergeCell ref="S25:W25"/>
    <mergeCell ref="X25:AB25"/>
    <mergeCell ref="AC25:AE25"/>
    <mergeCell ref="AF25:AK25"/>
    <mergeCell ref="AL25:AN25"/>
    <mergeCell ref="AO25:AQ25"/>
    <mergeCell ref="X24:AB24"/>
    <mergeCell ref="AC24:AE24"/>
    <mergeCell ref="AF24:AK24"/>
    <mergeCell ref="AL24:AN24"/>
    <mergeCell ref="AO24:AQ24"/>
    <mergeCell ref="A25:B25"/>
    <mergeCell ref="C25:F25"/>
    <mergeCell ref="G25:J25"/>
    <mergeCell ref="K25:N25"/>
    <mergeCell ref="O25:R25"/>
    <mergeCell ref="A24:B24"/>
    <mergeCell ref="C24:F24"/>
    <mergeCell ref="G24:J24"/>
    <mergeCell ref="K24:N24"/>
    <mergeCell ref="O24:R24"/>
    <mergeCell ref="S24:W24"/>
    <mergeCell ref="S27:W27"/>
    <mergeCell ref="X27:AB27"/>
    <mergeCell ref="AC27:AE27"/>
    <mergeCell ref="AF27:AK27"/>
    <mergeCell ref="AL27:AN27"/>
    <mergeCell ref="AO27:AQ27"/>
    <mergeCell ref="X26:AB26"/>
    <mergeCell ref="AC26:AE26"/>
    <mergeCell ref="AF26:AK26"/>
    <mergeCell ref="AL26:AN26"/>
    <mergeCell ref="AO26:AQ26"/>
    <mergeCell ref="A27:B27"/>
    <mergeCell ref="C27:F27"/>
    <mergeCell ref="G27:J27"/>
    <mergeCell ref="K27:N27"/>
    <mergeCell ref="O27:R27"/>
    <mergeCell ref="A26:B26"/>
    <mergeCell ref="C26:F26"/>
    <mergeCell ref="G26:J26"/>
    <mergeCell ref="K26:N26"/>
    <mergeCell ref="O26:R26"/>
    <mergeCell ref="S26:W26"/>
    <mergeCell ref="S29:W29"/>
    <mergeCell ref="X29:AB29"/>
    <mergeCell ref="AC29:AE29"/>
    <mergeCell ref="AF29:AK29"/>
    <mergeCell ref="AL29:AN29"/>
    <mergeCell ref="AO29:AQ29"/>
    <mergeCell ref="X28:AB28"/>
    <mergeCell ref="AC28:AE28"/>
    <mergeCell ref="AF28:AK28"/>
    <mergeCell ref="AL28:AN28"/>
    <mergeCell ref="AO28:AQ28"/>
    <mergeCell ref="A29:B29"/>
    <mergeCell ref="C29:F29"/>
    <mergeCell ref="G29:J29"/>
    <mergeCell ref="K29:N29"/>
    <mergeCell ref="O29:R29"/>
    <mergeCell ref="A28:B28"/>
    <mergeCell ref="C28:F28"/>
    <mergeCell ref="G28:J28"/>
    <mergeCell ref="K28:N28"/>
    <mergeCell ref="O28:R28"/>
    <mergeCell ref="S28:W28"/>
    <mergeCell ref="S31:W31"/>
    <mergeCell ref="X31:AB31"/>
    <mergeCell ref="AC31:AE31"/>
    <mergeCell ref="AF31:AK31"/>
    <mergeCell ref="AL31:AN31"/>
    <mergeCell ref="AO31:AQ31"/>
    <mergeCell ref="X30:AB30"/>
    <mergeCell ref="AC30:AE30"/>
    <mergeCell ref="AF30:AK30"/>
    <mergeCell ref="AL30:AN30"/>
    <mergeCell ref="AO30:AQ30"/>
    <mergeCell ref="A31:B31"/>
    <mergeCell ref="C31:F31"/>
    <mergeCell ref="G31:J31"/>
    <mergeCell ref="K31:N31"/>
    <mergeCell ref="O31:R31"/>
    <mergeCell ref="A30:B30"/>
    <mergeCell ref="C30:F30"/>
    <mergeCell ref="G30:J30"/>
    <mergeCell ref="K30:N30"/>
    <mergeCell ref="O30:R30"/>
    <mergeCell ref="S30:W30"/>
    <mergeCell ref="AN36:AQ36"/>
    <mergeCell ref="S33:W33"/>
    <mergeCell ref="X33:AB33"/>
    <mergeCell ref="AC33:AE33"/>
    <mergeCell ref="AF33:AK33"/>
    <mergeCell ref="AL33:AN33"/>
    <mergeCell ref="AO33:AQ33"/>
    <mergeCell ref="X32:AB32"/>
    <mergeCell ref="AC32:AE32"/>
    <mergeCell ref="AF32:AK32"/>
    <mergeCell ref="AL32:AN32"/>
    <mergeCell ref="AO32:AQ32"/>
    <mergeCell ref="A33:B33"/>
    <mergeCell ref="C33:F33"/>
    <mergeCell ref="G33:J33"/>
    <mergeCell ref="K33:N33"/>
    <mergeCell ref="O33:R33"/>
    <mergeCell ref="A32:B32"/>
    <mergeCell ref="C32:F32"/>
    <mergeCell ref="G32:J32"/>
    <mergeCell ref="K32:N32"/>
    <mergeCell ref="O32:R32"/>
    <mergeCell ref="S32:W32"/>
    <mergeCell ref="U38:Y38"/>
    <mergeCell ref="Z38:AC38"/>
    <mergeCell ref="AD38:AH38"/>
    <mergeCell ref="AI38:AL38"/>
    <mergeCell ref="AM38:AO38"/>
    <mergeCell ref="AP38:AS38"/>
    <mergeCell ref="Z37:AC37"/>
    <mergeCell ref="AD37:AH37"/>
    <mergeCell ref="AI37:AL37"/>
    <mergeCell ref="AM37:AO37"/>
    <mergeCell ref="AP37:AS37"/>
    <mergeCell ref="A38:C38"/>
    <mergeCell ref="D38:H38"/>
    <mergeCell ref="I38:L38"/>
    <mergeCell ref="M38:P38"/>
    <mergeCell ref="Q38:T38"/>
    <mergeCell ref="A37:C37"/>
    <mergeCell ref="D37:H37"/>
    <mergeCell ref="I37:L37"/>
    <mergeCell ref="M37:P37"/>
    <mergeCell ref="Q37:T37"/>
    <mergeCell ref="U37:Y37"/>
    <mergeCell ref="U40:Y40"/>
    <mergeCell ref="Z40:AC40"/>
    <mergeCell ref="AD40:AH40"/>
    <mergeCell ref="AI40:AL40"/>
    <mergeCell ref="AM40:AO40"/>
    <mergeCell ref="AP40:AS40"/>
    <mergeCell ref="Z39:AC39"/>
    <mergeCell ref="AD39:AH39"/>
    <mergeCell ref="AI39:AL39"/>
    <mergeCell ref="AM39:AO39"/>
    <mergeCell ref="AP39:AS39"/>
    <mergeCell ref="A40:C40"/>
    <mergeCell ref="D40:H40"/>
    <mergeCell ref="I40:L40"/>
    <mergeCell ref="M40:P40"/>
    <mergeCell ref="Q40:T40"/>
    <mergeCell ref="A39:C39"/>
    <mergeCell ref="D39:H39"/>
    <mergeCell ref="I39:L39"/>
    <mergeCell ref="M39:P39"/>
    <mergeCell ref="Q39:T39"/>
    <mergeCell ref="U39:Y39"/>
    <mergeCell ref="U42:Y42"/>
    <mergeCell ref="Z42:AC42"/>
    <mergeCell ref="AD42:AH42"/>
    <mergeCell ref="AI42:AL42"/>
    <mergeCell ref="AM42:AO42"/>
    <mergeCell ref="AP42:AS42"/>
    <mergeCell ref="Z41:AC41"/>
    <mergeCell ref="AD41:AH41"/>
    <mergeCell ref="AI41:AL41"/>
    <mergeCell ref="AM41:AO41"/>
    <mergeCell ref="AP41:AS41"/>
    <mergeCell ref="A42:C42"/>
    <mergeCell ref="D42:H42"/>
    <mergeCell ref="I42:L42"/>
    <mergeCell ref="M42:P42"/>
    <mergeCell ref="Q42:T42"/>
    <mergeCell ref="A41:C41"/>
    <mergeCell ref="D41:H41"/>
    <mergeCell ref="I41:L41"/>
    <mergeCell ref="M41:P41"/>
    <mergeCell ref="Q41:T41"/>
    <mergeCell ref="U41:Y41"/>
    <mergeCell ref="U44:Y44"/>
    <mergeCell ref="Z44:AC44"/>
    <mergeCell ref="AD44:AH44"/>
    <mergeCell ref="AI44:AL44"/>
    <mergeCell ref="AM44:AO44"/>
    <mergeCell ref="AP44:AS44"/>
    <mergeCell ref="Z43:AC43"/>
    <mergeCell ref="AD43:AH43"/>
    <mergeCell ref="AI43:AL43"/>
    <mergeCell ref="AM43:AO43"/>
    <mergeCell ref="AP43:AS43"/>
    <mergeCell ref="A44:C44"/>
    <mergeCell ref="D44:H44"/>
    <mergeCell ref="I44:L44"/>
    <mergeCell ref="M44:P44"/>
    <mergeCell ref="Q44:T44"/>
    <mergeCell ref="A43:C43"/>
    <mergeCell ref="D43:H43"/>
    <mergeCell ref="I43:L43"/>
    <mergeCell ref="M43:P43"/>
    <mergeCell ref="Q43:T43"/>
    <mergeCell ref="U43:Y43"/>
    <mergeCell ref="U46:Y46"/>
    <mergeCell ref="Z46:AC46"/>
    <mergeCell ref="AD46:AH46"/>
    <mergeCell ref="AI46:AL46"/>
    <mergeCell ref="AM46:AO46"/>
    <mergeCell ref="AP46:AS46"/>
    <mergeCell ref="Z45:AC45"/>
    <mergeCell ref="AD45:AH45"/>
    <mergeCell ref="AI45:AL45"/>
    <mergeCell ref="AM45:AO45"/>
    <mergeCell ref="AP45:AS45"/>
    <mergeCell ref="A46:C46"/>
    <mergeCell ref="D46:H46"/>
    <mergeCell ref="I46:L46"/>
    <mergeCell ref="M46:P46"/>
    <mergeCell ref="Q46:T46"/>
    <mergeCell ref="A45:C45"/>
    <mergeCell ref="D45:H45"/>
    <mergeCell ref="I45:L45"/>
    <mergeCell ref="M45:P45"/>
    <mergeCell ref="Q45:T45"/>
    <mergeCell ref="U45:Y45"/>
    <mergeCell ref="U48:Y48"/>
    <mergeCell ref="Z48:AC48"/>
    <mergeCell ref="AD48:AH48"/>
    <mergeCell ref="AI48:AL48"/>
    <mergeCell ref="AM48:AO48"/>
    <mergeCell ref="AP48:AS48"/>
    <mergeCell ref="Z47:AC47"/>
    <mergeCell ref="AD47:AH47"/>
    <mergeCell ref="AI47:AL47"/>
    <mergeCell ref="AM47:AO47"/>
    <mergeCell ref="AP47:AS47"/>
    <mergeCell ref="A48:C48"/>
    <mergeCell ref="D48:H48"/>
    <mergeCell ref="I48:L48"/>
    <mergeCell ref="M48:P48"/>
    <mergeCell ref="Q48:T48"/>
    <mergeCell ref="A47:C47"/>
    <mergeCell ref="D47:H47"/>
    <mergeCell ref="I47:L47"/>
    <mergeCell ref="M47:P47"/>
    <mergeCell ref="Q47:T47"/>
    <mergeCell ref="U47:Y47"/>
    <mergeCell ref="U50:Y50"/>
    <mergeCell ref="Z50:AC50"/>
    <mergeCell ref="AD50:AH50"/>
    <mergeCell ref="AI50:AL50"/>
    <mergeCell ref="AM50:AO50"/>
    <mergeCell ref="AP50:AS50"/>
    <mergeCell ref="Z49:AC49"/>
    <mergeCell ref="AD49:AH49"/>
    <mergeCell ref="AI49:AL49"/>
    <mergeCell ref="AM49:AO49"/>
    <mergeCell ref="AP49:AS49"/>
    <mergeCell ref="A50:C50"/>
    <mergeCell ref="D50:H50"/>
    <mergeCell ref="I50:L50"/>
    <mergeCell ref="M50:P50"/>
    <mergeCell ref="Q50:T50"/>
    <mergeCell ref="A49:C49"/>
    <mergeCell ref="D49:H49"/>
    <mergeCell ref="I49:L49"/>
    <mergeCell ref="M49:P49"/>
    <mergeCell ref="Q49:T49"/>
    <mergeCell ref="U49:Y49"/>
    <mergeCell ref="U52:Y52"/>
    <mergeCell ref="Z52:AC52"/>
    <mergeCell ref="AD52:AH52"/>
    <mergeCell ref="AI52:AL52"/>
    <mergeCell ref="AM52:AO52"/>
    <mergeCell ref="AP52:AS52"/>
    <mergeCell ref="Z51:AC51"/>
    <mergeCell ref="AD51:AH51"/>
    <mergeCell ref="AI51:AL51"/>
    <mergeCell ref="AM51:AO51"/>
    <mergeCell ref="AP51:AS51"/>
    <mergeCell ref="A52:C52"/>
    <mergeCell ref="D52:H52"/>
    <mergeCell ref="I52:L52"/>
    <mergeCell ref="M52:P52"/>
    <mergeCell ref="Q52:T52"/>
    <mergeCell ref="A51:C51"/>
    <mergeCell ref="D51:H51"/>
    <mergeCell ref="I51:L51"/>
    <mergeCell ref="M51:P51"/>
    <mergeCell ref="Q51:T51"/>
    <mergeCell ref="U51:Y51"/>
    <mergeCell ref="U54:Y54"/>
    <mergeCell ref="Z54:AC54"/>
    <mergeCell ref="AD54:AH54"/>
    <mergeCell ref="AI54:AL54"/>
    <mergeCell ref="AM54:AO54"/>
    <mergeCell ref="AP54:AS54"/>
    <mergeCell ref="Z53:AC53"/>
    <mergeCell ref="AD53:AH53"/>
    <mergeCell ref="AI53:AL53"/>
    <mergeCell ref="AM53:AO53"/>
    <mergeCell ref="AP53:AS53"/>
    <mergeCell ref="A54:C54"/>
    <mergeCell ref="D54:H54"/>
    <mergeCell ref="I54:L54"/>
    <mergeCell ref="M54:P54"/>
    <mergeCell ref="Q54:T54"/>
    <mergeCell ref="A53:C53"/>
    <mergeCell ref="D53:H53"/>
    <mergeCell ref="I53:L53"/>
    <mergeCell ref="M53:P53"/>
    <mergeCell ref="Q53:T53"/>
    <mergeCell ref="U53:Y53"/>
    <mergeCell ref="U56:Y56"/>
    <mergeCell ref="Z56:AC56"/>
    <mergeCell ref="AD56:AH56"/>
    <mergeCell ref="AI56:AL56"/>
    <mergeCell ref="AM56:AO56"/>
    <mergeCell ref="AP56:AS56"/>
    <mergeCell ref="Z55:AC55"/>
    <mergeCell ref="AD55:AH55"/>
    <mergeCell ref="AI55:AL55"/>
    <mergeCell ref="AM55:AO55"/>
    <mergeCell ref="AP55:AS55"/>
    <mergeCell ref="A56:C56"/>
    <mergeCell ref="D56:H56"/>
    <mergeCell ref="I56:L56"/>
    <mergeCell ref="M56:P56"/>
    <mergeCell ref="Q56:T56"/>
    <mergeCell ref="A55:C55"/>
    <mergeCell ref="D55:H55"/>
    <mergeCell ref="I55:L55"/>
    <mergeCell ref="M55:P55"/>
    <mergeCell ref="Q55:T55"/>
    <mergeCell ref="U55:Y55"/>
    <mergeCell ref="U58:Y58"/>
    <mergeCell ref="Z58:AC58"/>
    <mergeCell ref="AD58:AH58"/>
    <mergeCell ref="AI58:AL58"/>
    <mergeCell ref="AM58:AO58"/>
    <mergeCell ref="AP58:AS58"/>
    <mergeCell ref="Z57:AC57"/>
    <mergeCell ref="AD57:AH57"/>
    <mergeCell ref="AI57:AL57"/>
    <mergeCell ref="AM57:AO57"/>
    <mergeCell ref="AP57:AS57"/>
    <mergeCell ref="A58:C58"/>
    <mergeCell ref="D58:H58"/>
    <mergeCell ref="I58:L58"/>
    <mergeCell ref="M58:P58"/>
    <mergeCell ref="Q58:T58"/>
    <mergeCell ref="A57:C57"/>
    <mergeCell ref="D57:H57"/>
    <mergeCell ref="I57:L57"/>
    <mergeCell ref="M57:P57"/>
    <mergeCell ref="Q57:T57"/>
    <mergeCell ref="U57:Y57"/>
    <mergeCell ref="U60:Y60"/>
    <mergeCell ref="Z60:AC60"/>
    <mergeCell ref="AD60:AH60"/>
    <mergeCell ref="AI60:AL60"/>
    <mergeCell ref="AM60:AO60"/>
    <mergeCell ref="AP60:AS60"/>
    <mergeCell ref="Z59:AC59"/>
    <mergeCell ref="AD59:AH59"/>
    <mergeCell ref="AI59:AL59"/>
    <mergeCell ref="AM59:AO59"/>
    <mergeCell ref="AP59:AS59"/>
    <mergeCell ref="A60:C60"/>
    <mergeCell ref="D60:H60"/>
    <mergeCell ref="I60:L60"/>
    <mergeCell ref="M60:P60"/>
    <mergeCell ref="Q60:T60"/>
    <mergeCell ref="A59:C59"/>
    <mergeCell ref="D59:H59"/>
    <mergeCell ref="I59:L59"/>
    <mergeCell ref="M59:P59"/>
    <mergeCell ref="Q59:T59"/>
    <mergeCell ref="U59:Y59"/>
    <mergeCell ref="U62:Y62"/>
    <mergeCell ref="Z62:AC62"/>
    <mergeCell ref="AD62:AH62"/>
    <mergeCell ref="AI62:AL62"/>
    <mergeCell ref="AM62:AO62"/>
    <mergeCell ref="AP62:AS62"/>
    <mergeCell ref="Z61:AC61"/>
    <mergeCell ref="AD61:AH61"/>
    <mergeCell ref="AI61:AL61"/>
    <mergeCell ref="AM61:AO61"/>
    <mergeCell ref="AP61:AS61"/>
    <mergeCell ref="A62:C62"/>
    <mergeCell ref="D62:H62"/>
    <mergeCell ref="I62:L62"/>
    <mergeCell ref="M62:P62"/>
    <mergeCell ref="Q62:T62"/>
    <mergeCell ref="A61:C61"/>
    <mergeCell ref="D61:H61"/>
    <mergeCell ref="I61:L61"/>
    <mergeCell ref="M61:P61"/>
    <mergeCell ref="Q61:T61"/>
    <mergeCell ref="U61:Y61"/>
    <mergeCell ref="U64:Y64"/>
    <mergeCell ref="Z64:AC64"/>
    <mergeCell ref="AD64:AH64"/>
    <mergeCell ref="AI64:AL64"/>
    <mergeCell ref="AM64:AO64"/>
    <mergeCell ref="AP64:AS64"/>
    <mergeCell ref="Z63:AC63"/>
    <mergeCell ref="AD63:AH63"/>
    <mergeCell ref="AI63:AL63"/>
    <mergeCell ref="AM63:AO63"/>
    <mergeCell ref="AP63:AS63"/>
    <mergeCell ref="A64:C64"/>
    <mergeCell ref="D64:H64"/>
    <mergeCell ref="I64:L64"/>
    <mergeCell ref="M64:P64"/>
    <mergeCell ref="Q64:T64"/>
    <mergeCell ref="A63:C63"/>
    <mergeCell ref="D63:H63"/>
    <mergeCell ref="I63:L63"/>
    <mergeCell ref="M63:P63"/>
    <mergeCell ref="Q63:T63"/>
    <mergeCell ref="U63:Y63"/>
    <mergeCell ref="U66:Y66"/>
    <mergeCell ref="Z66:AC66"/>
    <mergeCell ref="AD66:AH66"/>
    <mergeCell ref="AI66:AL66"/>
    <mergeCell ref="AM66:AO66"/>
    <mergeCell ref="AP66:AS66"/>
    <mergeCell ref="Z65:AC65"/>
    <mergeCell ref="AD65:AH65"/>
    <mergeCell ref="AI65:AL65"/>
    <mergeCell ref="AM65:AO65"/>
    <mergeCell ref="AP65:AS65"/>
    <mergeCell ref="A66:C66"/>
    <mergeCell ref="D66:H66"/>
    <mergeCell ref="I66:L66"/>
    <mergeCell ref="M66:P66"/>
    <mergeCell ref="Q66:T66"/>
    <mergeCell ref="A65:C65"/>
    <mergeCell ref="D65:H65"/>
    <mergeCell ref="I65:L65"/>
    <mergeCell ref="M65:P65"/>
    <mergeCell ref="Q65:T65"/>
    <mergeCell ref="U65:Y65"/>
    <mergeCell ref="A69:AR69"/>
    <mergeCell ref="A70:B71"/>
    <mergeCell ref="C70:G70"/>
    <mergeCell ref="H70:S70"/>
    <mergeCell ref="T70:AA70"/>
    <mergeCell ref="AB70:AI70"/>
    <mergeCell ref="AJ70:AQ70"/>
    <mergeCell ref="AR70:AR104"/>
    <mergeCell ref="C71:G71"/>
    <mergeCell ref="H71:K71"/>
    <mergeCell ref="U68:Y68"/>
    <mergeCell ref="Z68:AC68"/>
    <mergeCell ref="AD68:AH68"/>
    <mergeCell ref="AI68:AL68"/>
    <mergeCell ref="AM68:AO68"/>
    <mergeCell ref="AP68:AS68"/>
    <mergeCell ref="Z67:AC67"/>
    <mergeCell ref="AD67:AH67"/>
    <mergeCell ref="AI67:AL67"/>
    <mergeCell ref="AM67:AO67"/>
    <mergeCell ref="AP67:AS67"/>
    <mergeCell ref="A68:C68"/>
    <mergeCell ref="D68:H68"/>
    <mergeCell ref="I68:L68"/>
    <mergeCell ref="M68:P68"/>
    <mergeCell ref="Q68:T68"/>
    <mergeCell ref="A67:C67"/>
    <mergeCell ref="D67:H67"/>
    <mergeCell ref="I67:L67"/>
    <mergeCell ref="M67:P67"/>
    <mergeCell ref="Q67:T67"/>
    <mergeCell ref="U67:Y67"/>
    <mergeCell ref="AG72:AI72"/>
    <mergeCell ref="AJ72:AM72"/>
    <mergeCell ref="AN72:AQ72"/>
    <mergeCell ref="A73:B73"/>
    <mergeCell ref="C73:G73"/>
    <mergeCell ref="H73:K73"/>
    <mergeCell ref="L73:O73"/>
    <mergeCell ref="P73:S73"/>
    <mergeCell ref="T73:X73"/>
    <mergeCell ref="Y73:AA73"/>
    <mergeCell ref="AJ71:AM71"/>
    <mergeCell ref="AN71:AQ71"/>
    <mergeCell ref="A72:B72"/>
    <mergeCell ref="C72:G72"/>
    <mergeCell ref="H72:K72"/>
    <mergeCell ref="L72:O72"/>
    <mergeCell ref="P72:S72"/>
    <mergeCell ref="T72:X72"/>
    <mergeCell ref="Y72:AA72"/>
    <mergeCell ref="AB72:AF72"/>
    <mergeCell ref="L71:O71"/>
    <mergeCell ref="P71:S71"/>
    <mergeCell ref="T71:X71"/>
    <mergeCell ref="Y71:AA71"/>
    <mergeCell ref="AB71:AF71"/>
    <mergeCell ref="AG71:AI71"/>
    <mergeCell ref="Y74:AA74"/>
    <mergeCell ref="AB74:AF74"/>
    <mergeCell ref="AG74:AI74"/>
    <mergeCell ref="AJ74:AM74"/>
    <mergeCell ref="AN74:AQ74"/>
    <mergeCell ref="A75:B75"/>
    <mergeCell ref="C75:G75"/>
    <mergeCell ref="H75:K75"/>
    <mergeCell ref="L75:O75"/>
    <mergeCell ref="P75:S75"/>
    <mergeCell ref="AB73:AF73"/>
    <mergeCell ref="AG73:AI73"/>
    <mergeCell ref="AJ73:AM73"/>
    <mergeCell ref="AN73:AQ73"/>
    <mergeCell ref="A74:B74"/>
    <mergeCell ref="C74:G74"/>
    <mergeCell ref="H74:K74"/>
    <mergeCell ref="L74:O74"/>
    <mergeCell ref="P74:S74"/>
    <mergeCell ref="T74:X74"/>
    <mergeCell ref="Y76:AA76"/>
    <mergeCell ref="AB76:AF76"/>
    <mergeCell ref="AG76:AI76"/>
    <mergeCell ref="AJ76:AM76"/>
    <mergeCell ref="AN76:AQ76"/>
    <mergeCell ref="A77:B77"/>
    <mergeCell ref="C77:G77"/>
    <mergeCell ref="H77:K77"/>
    <mergeCell ref="L77:O77"/>
    <mergeCell ref="P77:S77"/>
    <mergeCell ref="A76:B76"/>
    <mergeCell ref="C76:G76"/>
    <mergeCell ref="H76:K76"/>
    <mergeCell ref="L76:O76"/>
    <mergeCell ref="P76:S76"/>
    <mergeCell ref="T76:X76"/>
    <mergeCell ref="T75:X75"/>
    <mergeCell ref="Y75:AA75"/>
    <mergeCell ref="AB75:AF75"/>
    <mergeCell ref="AG75:AI75"/>
    <mergeCell ref="AJ75:AM75"/>
    <mergeCell ref="AN75:AQ75"/>
    <mergeCell ref="Y78:AA78"/>
    <mergeCell ref="AB78:AF78"/>
    <mergeCell ref="AG78:AI78"/>
    <mergeCell ref="AJ78:AM78"/>
    <mergeCell ref="AN78:AQ78"/>
    <mergeCell ref="A79:B79"/>
    <mergeCell ref="C79:G79"/>
    <mergeCell ref="H79:K79"/>
    <mergeCell ref="L79:O79"/>
    <mergeCell ref="P79:S79"/>
    <mergeCell ref="A78:B78"/>
    <mergeCell ref="C78:G78"/>
    <mergeCell ref="H78:K78"/>
    <mergeCell ref="L78:O78"/>
    <mergeCell ref="P78:S78"/>
    <mergeCell ref="T78:X78"/>
    <mergeCell ref="T77:X77"/>
    <mergeCell ref="Y77:AA77"/>
    <mergeCell ref="AB77:AF77"/>
    <mergeCell ref="AG77:AI77"/>
    <mergeCell ref="AJ77:AM77"/>
    <mergeCell ref="AN77:AQ77"/>
    <mergeCell ref="Y80:AA80"/>
    <mergeCell ref="AB80:AF80"/>
    <mergeCell ref="AG80:AI80"/>
    <mergeCell ref="AJ80:AM80"/>
    <mergeCell ref="AN80:AQ80"/>
    <mergeCell ref="A81:B81"/>
    <mergeCell ref="C81:G81"/>
    <mergeCell ref="H81:K81"/>
    <mergeCell ref="L81:O81"/>
    <mergeCell ref="P81:S81"/>
    <mergeCell ref="A80:B80"/>
    <mergeCell ref="C80:G80"/>
    <mergeCell ref="H80:K80"/>
    <mergeCell ref="L80:O80"/>
    <mergeCell ref="P80:S80"/>
    <mergeCell ref="T80:X80"/>
    <mergeCell ref="T79:X79"/>
    <mergeCell ref="Y79:AA79"/>
    <mergeCell ref="AB79:AF79"/>
    <mergeCell ref="AG79:AI79"/>
    <mergeCell ref="AJ79:AM79"/>
    <mergeCell ref="AN79:AQ79"/>
    <mergeCell ref="Y82:AA82"/>
    <mergeCell ref="AB82:AF82"/>
    <mergeCell ref="AG82:AI82"/>
    <mergeCell ref="AJ82:AM82"/>
    <mergeCell ref="AN82:AQ82"/>
    <mergeCell ref="A83:B83"/>
    <mergeCell ref="C83:G83"/>
    <mergeCell ref="H83:K83"/>
    <mergeCell ref="L83:O83"/>
    <mergeCell ref="P83:S83"/>
    <mergeCell ref="A82:B82"/>
    <mergeCell ref="C82:G82"/>
    <mergeCell ref="H82:K82"/>
    <mergeCell ref="L82:O82"/>
    <mergeCell ref="P82:S82"/>
    <mergeCell ref="T82:X82"/>
    <mergeCell ref="T81:X81"/>
    <mergeCell ref="Y81:AA81"/>
    <mergeCell ref="AB81:AF81"/>
    <mergeCell ref="AG81:AI81"/>
    <mergeCell ref="AJ81:AM81"/>
    <mergeCell ref="AN81:AQ81"/>
    <mergeCell ref="Y84:AA84"/>
    <mergeCell ref="AB84:AF84"/>
    <mergeCell ref="AG84:AI84"/>
    <mergeCell ref="AJ84:AM84"/>
    <mergeCell ref="AN84:AQ84"/>
    <mergeCell ref="A85:B85"/>
    <mergeCell ref="C85:G85"/>
    <mergeCell ref="H85:K85"/>
    <mergeCell ref="L85:O85"/>
    <mergeCell ref="P85:S85"/>
    <mergeCell ref="A84:B84"/>
    <mergeCell ref="C84:G84"/>
    <mergeCell ref="H84:K84"/>
    <mergeCell ref="L84:O84"/>
    <mergeCell ref="P84:S84"/>
    <mergeCell ref="T84:X84"/>
    <mergeCell ref="T83:X83"/>
    <mergeCell ref="Y83:AA83"/>
    <mergeCell ref="AB83:AF83"/>
    <mergeCell ref="AG83:AI83"/>
    <mergeCell ref="AJ83:AM83"/>
    <mergeCell ref="AN83:AQ83"/>
    <mergeCell ref="Y86:AA86"/>
    <mergeCell ref="AB86:AF86"/>
    <mergeCell ref="AG86:AI86"/>
    <mergeCell ref="AJ86:AM86"/>
    <mergeCell ref="AN86:AQ86"/>
    <mergeCell ref="A87:B87"/>
    <mergeCell ref="C87:G87"/>
    <mergeCell ref="H87:K87"/>
    <mergeCell ref="L87:O87"/>
    <mergeCell ref="P87:S87"/>
    <mergeCell ref="A86:B86"/>
    <mergeCell ref="C86:G86"/>
    <mergeCell ref="H86:K86"/>
    <mergeCell ref="L86:O86"/>
    <mergeCell ref="P86:S86"/>
    <mergeCell ref="T86:X86"/>
    <mergeCell ref="T85:X85"/>
    <mergeCell ref="Y85:AA85"/>
    <mergeCell ref="AB85:AF85"/>
    <mergeCell ref="AG85:AI85"/>
    <mergeCell ref="AJ85:AM85"/>
    <mergeCell ref="AN85:AQ85"/>
    <mergeCell ref="Y88:AA88"/>
    <mergeCell ref="AB88:AF88"/>
    <mergeCell ref="AG88:AI88"/>
    <mergeCell ref="AJ88:AM88"/>
    <mergeCell ref="AN88:AQ88"/>
    <mergeCell ref="A89:B89"/>
    <mergeCell ref="C89:G89"/>
    <mergeCell ref="H89:K89"/>
    <mergeCell ref="L89:O89"/>
    <mergeCell ref="P89:S89"/>
    <mergeCell ref="A88:B88"/>
    <mergeCell ref="C88:G88"/>
    <mergeCell ref="H88:K88"/>
    <mergeCell ref="L88:O88"/>
    <mergeCell ref="P88:S88"/>
    <mergeCell ref="T88:X88"/>
    <mergeCell ref="T87:X87"/>
    <mergeCell ref="Y87:AA87"/>
    <mergeCell ref="AB87:AF87"/>
    <mergeCell ref="AG87:AI87"/>
    <mergeCell ref="AJ87:AM87"/>
    <mergeCell ref="AN87:AQ87"/>
    <mergeCell ref="Y90:AA90"/>
    <mergeCell ref="AB90:AF90"/>
    <mergeCell ref="AG90:AI90"/>
    <mergeCell ref="AJ90:AM90"/>
    <mergeCell ref="AN90:AQ90"/>
    <mergeCell ref="A91:B91"/>
    <mergeCell ref="C91:G91"/>
    <mergeCell ref="H91:K91"/>
    <mergeCell ref="L91:O91"/>
    <mergeCell ref="P91:S91"/>
    <mergeCell ref="A90:B90"/>
    <mergeCell ref="C90:G90"/>
    <mergeCell ref="H90:K90"/>
    <mergeCell ref="L90:O90"/>
    <mergeCell ref="P90:S90"/>
    <mergeCell ref="T90:X90"/>
    <mergeCell ref="T89:X89"/>
    <mergeCell ref="Y89:AA89"/>
    <mergeCell ref="AB89:AF89"/>
    <mergeCell ref="AG89:AI89"/>
    <mergeCell ref="AJ89:AM89"/>
    <mergeCell ref="AN89:AQ89"/>
    <mergeCell ref="Y92:AA92"/>
    <mergeCell ref="AB92:AF92"/>
    <mergeCell ref="AG92:AI92"/>
    <mergeCell ref="AJ92:AM92"/>
    <mergeCell ref="AN92:AQ92"/>
    <mergeCell ref="A93:B93"/>
    <mergeCell ref="C93:G93"/>
    <mergeCell ref="H93:K93"/>
    <mergeCell ref="L93:O93"/>
    <mergeCell ref="P93:S93"/>
    <mergeCell ref="A92:B92"/>
    <mergeCell ref="C92:G92"/>
    <mergeCell ref="H92:K92"/>
    <mergeCell ref="L92:O92"/>
    <mergeCell ref="P92:S92"/>
    <mergeCell ref="T92:X92"/>
    <mergeCell ref="T91:X91"/>
    <mergeCell ref="Y91:AA91"/>
    <mergeCell ref="AB91:AF91"/>
    <mergeCell ref="AG91:AI91"/>
    <mergeCell ref="AJ91:AM91"/>
    <mergeCell ref="AN91:AQ91"/>
    <mergeCell ref="Y94:AA94"/>
    <mergeCell ref="AB94:AF94"/>
    <mergeCell ref="AG94:AI94"/>
    <mergeCell ref="AJ94:AM94"/>
    <mergeCell ref="AN94:AQ94"/>
    <mergeCell ref="A95:B95"/>
    <mergeCell ref="C95:G95"/>
    <mergeCell ref="H95:K95"/>
    <mergeCell ref="L95:O95"/>
    <mergeCell ref="P95:S95"/>
    <mergeCell ref="A94:B94"/>
    <mergeCell ref="C94:G94"/>
    <mergeCell ref="H94:K94"/>
    <mergeCell ref="L94:O94"/>
    <mergeCell ref="P94:S94"/>
    <mergeCell ref="T94:X94"/>
    <mergeCell ref="T93:X93"/>
    <mergeCell ref="Y93:AA93"/>
    <mergeCell ref="AB93:AF93"/>
    <mergeCell ref="AG93:AI93"/>
    <mergeCell ref="AJ93:AM93"/>
    <mergeCell ref="AN93:AQ93"/>
    <mergeCell ref="Y96:AA96"/>
    <mergeCell ref="AB96:AF96"/>
    <mergeCell ref="AG96:AI96"/>
    <mergeCell ref="AJ96:AM96"/>
    <mergeCell ref="AN96:AQ96"/>
    <mergeCell ref="A97:B97"/>
    <mergeCell ref="C97:G97"/>
    <mergeCell ref="H97:K97"/>
    <mergeCell ref="L97:O97"/>
    <mergeCell ref="P97:S97"/>
    <mergeCell ref="A96:B96"/>
    <mergeCell ref="C96:G96"/>
    <mergeCell ref="H96:K96"/>
    <mergeCell ref="L96:O96"/>
    <mergeCell ref="P96:S96"/>
    <mergeCell ref="T96:X96"/>
    <mergeCell ref="T95:X95"/>
    <mergeCell ref="Y95:AA95"/>
    <mergeCell ref="AB95:AF95"/>
    <mergeCell ref="AG95:AI95"/>
    <mergeCell ref="AJ95:AM95"/>
    <mergeCell ref="AN95:AQ95"/>
    <mergeCell ref="Y98:AA98"/>
    <mergeCell ref="AB98:AF98"/>
    <mergeCell ref="AG98:AI98"/>
    <mergeCell ref="AJ98:AM98"/>
    <mergeCell ref="AN98:AQ98"/>
    <mergeCell ref="A99:B99"/>
    <mergeCell ref="C99:G99"/>
    <mergeCell ref="H99:K99"/>
    <mergeCell ref="L99:O99"/>
    <mergeCell ref="P99:S99"/>
    <mergeCell ref="A98:B98"/>
    <mergeCell ref="C98:G98"/>
    <mergeCell ref="H98:K98"/>
    <mergeCell ref="L98:O98"/>
    <mergeCell ref="P98:S98"/>
    <mergeCell ref="T98:X98"/>
    <mergeCell ref="T97:X97"/>
    <mergeCell ref="Y97:AA97"/>
    <mergeCell ref="AB97:AF97"/>
    <mergeCell ref="AG97:AI97"/>
    <mergeCell ref="AJ97:AM97"/>
    <mergeCell ref="AN97:AQ97"/>
    <mergeCell ref="Y100:AA100"/>
    <mergeCell ref="AB100:AF100"/>
    <mergeCell ref="AG100:AI100"/>
    <mergeCell ref="AJ100:AM100"/>
    <mergeCell ref="AN100:AQ100"/>
    <mergeCell ref="A101:B101"/>
    <mergeCell ref="C101:G101"/>
    <mergeCell ref="H101:K101"/>
    <mergeCell ref="L101:O101"/>
    <mergeCell ref="P101:S101"/>
    <mergeCell ref="A100:B100"/>
    <mergeCell ref="C100:G100"/>
    <mergeCell ref="H100:K100"/>
    <mergeCell ref="L100:O100"/>
    <mergeCell ref="P100:S100"/>
    <mergeCell ref="T100:X100"/>
    <mergeCell ref="T99:X99"/>
    <mergeCell ref="Y99:AA99"/>
    <mergeCell ref="AB99:AF99"/>
    <mergeCell ref="AG99:AI99"/>
    <mergeCell ref="AJ99:AM99"/>
    <mergeCell ref="AN99:AQ99"/>
    <mergeCell ref="Y102:AA102"/>
    <mergeCell ref="AB102:AF102"/>
    <mergeCell ref="AG102:AI102"/>
    <mergeCell ref="AJ102:AM102"/>
    <mergeCell ref="AN102:AQ102"/>
    <mergeCell ref="A103:B103"/>
    <mergeCell ref="C103:G103"/>
    <mergeCell ref="H103:K103"/>
    <mergeCell ref="L103:O103"/>
    <mergeCell ref="P103:S103"/>
    <mergeCell ref="A102:B102"/>
    <mergeCell ref="C102:G102"/>
    <mergeCell ref="H102:K102"/>
    <mergeCell ref="L102:O102"/>
    <mergeCell ref="P102:S102"/>
    <mergeCell ref="T102:X102"/>
    <mergeCell ref="T101:X101"/>
    <mergeCell ref="Y101:AA101"/>
    <mergeCell ref="AB101:AF101"/>
    <mergeCell ref="AG101:AI101"/>
    <mergeCell ref="AJ101:AM101"/>
    <mergeCell ref="AN101:AQ101"/>
    <mergeCell ref="Y104:AA104"/>
    <mergeCell ref="AB104:AF104"/>
    <mergeCell ref="AG104:AI104"/>
    <mergeCell ref="AJ104:AM104"/>
    <mergeCell ref="AN104:AQ104"/>
    <mergeCell ref="A104:B104"/>
    <mergeCell ref="C104:G104"/>
    <mergeCell ref="H104:K104"/>
    <mergeCell ref="L104:O104"/>
    <mergeCell ref="P104:S104"/>
    <mergeCell ref="T104:X104"/>
    <mergeCell ref="T103:X103"/>
    <mergeCell ref="Y103:AA103"/>
    <mergeCell ref="AB103:AF103"/>
    <mergeCell ref="AG103:AI103"/>
    <mergeCell ref="AJ103:AM103"/>
    <mergeCell ref="AN103:AQ103"/>
    <mergeCell ref="AL109:AP109"/>
    <mergeCell ref="AQ109:AR109"/>
    <mergeCell ref="AS109:AT109"/>
    <mergeCell ref="A110:C110"/>
    <mergeCell ref="D110:I110"/>
    <mergeCell ref="J110:M110"/>
    <mergeCell ref="N110:Q110"/>
    <mergeCell ref="R110:V110"/>
    <mergeCell ref="W110:Z110"/>
    <mergeCell ref="AA110:AG110"/>
    <mergeCell ref="AQ108:AR108"/>
    <mergeCell ref="AS108:AT108"/>
    <mergeCell ref="A109:C109"/>
    <mergeCell ref="D109:I109"/>
    <mergeCell ref="J109:M109"/>
    <mergeCell ref="N109:Q109"/>
    <mergeCell ref="R109:V109"/>
    <mergeCell ref="W109:Z109"/>
    <mergeCell ref="AA109:AG109"/>
    <mergeCell ref="AH109:AK109"/>
    <mergeCell ref="A108:C108"/>
    <mergeCell ref="D108:I108"/>
    <mergeCell ref="J108:M108"/>
    <mergeCell ref="N108:Q108"/>
    <mergeCell ref="R108:V108"/>
    <mergeCell ref="W108:Z108"/>
    <mergeCell ref="AA108:AG108"/>
    <mergeCell ref="AH108:AK108"/>
    <mergeCell ref="AL108:AP108"/>
    <mergeCell ref="W112:Z112"/>
    <mergeCell ref="AA112:AG112"/>
    <mergeCell ref="AH112:AK112"/>
    <mergeCell ref="AL112:AP112"/>
    <mergeCell ref="AQ112:AR112"/>
    <mergeCell ref="AS112:AT112"/>
    <mergeCell ref="AA111:AG111"/>
    <mergeCell ref="AH111:AK111"/>
    <mergeCell ref="AL111:AP111"/>
    <mergeCell ref="AQ111:AR111"/>
    <mergeCell ref="AS111:AT111"/>
    <mergeCell ref="A112:C112"/>
    <mergeCell ref="D112:I112"/>
    <mergeCell ref="J112:M112"/>
    <mergeCell ref="N112:Q112"/>
    <mergeCell ref="R112:V112"/>
    <mergeCell ref="AH110:AK110"/>
    <mergeCell ref="AL110:AP110"/>
    <mergeCell ref="AQ110:AR110"/>
    <mergeCell ref="AS110:AT110"/>
    <mergeCell ref="A111:C111"/>
    <mergeCell ref="D111:I111"/>
    <mergeCell ref="J111:M111"/>
    <mergeCell ref="N111:Q111"/>
    <mergeCell ref="R111:V111"/>
    <mergeCell ref="W111:Z111"/>
    <mergeCell ref="B117:D117"/>
    <mergeCell ref="F117:Q117"/>
    <mergeCell ref="R117:U117"/>
    <mergeCell ref="V117:AD117"/>
    <mergeCell ref="AA113:AG113"/>
    <mergeCell ref="AH113:AK113"/>
    <mergeCell ref="AL113:AP113"/>
    <mergeCell ref="AQ113:AR113"/>
    <mergeCell ref="AS113:AT113"/>
    <mergeCell ref="B115:D115"/>
    <mergeCell ref="F115:Q115"/>
    <mergeCell ref="R115:U115"/>
    <mergeCell ref="V115:AD115"/>
    <mergeCell ref="A113:C113"/>
    <mergeCell ref="D113:I113"/>
    <mergeCell ref="J113:M113"/>
    <mergeCell ref="N113:Q113"/>
    <mergeCell ref="R113:V113"/>
    <mergeCell ref="W113:Z113"/>
    <mergeCell ref="AJ35:AQ35"/>
    <mergeCell ref="C36:G36"/>
    <mergeCell ref="H36:K36"/>
    <mergeCell ref="L36:O36"/>
    <mergeCell ref="P36:S36"/>
    <mergeCell ref="T36:X36"/>
    <mergeCell ref="Y36:AA36"/>
    <mergeCell ref="AB36:AF36"/>
    <mergeCell ref="AG36:AI36"/>
    <mergeCell ref="AJ36:AM36"/>
    <mergeCell ref="B120:D120"/>
    <mergeCell ref="F120:Q120"/>
    <mergeCell ref="R120:U120"/>
    <mergeCell ref="V120:AD120"/>
    <mergeCell ref="A34:AR34"/>
    <mergeCell ref="A35:B36"/>
    <mergeCell ref="C35:G35"/>
    <mergeCell ref="H35:S35"/>
    <mergeCell ref="T35:AA35"/>
    <mergeCell ref="AB35:AI35"/>
    <mergeCell ref="B118:D118"/>
    <mergeCell ref="F118:Q118"/>
    <mergeCell ref="R118:U118"/>
    <mergeCell ref="V118:AD118"/>
    <mergeCell ref="B119:D119"/>
    <mergeCell ref="F119:Q119"/>
    <mergeCell ref="R119:U119"/>
    <mergeCell ref="V119:AD119"/>
    <mergeCell ref="B116:D116"/>
    <mergeCell ref="F116:Q116"/>
    <mergeCell ref="R116:U116"/>
    <mergeCell ref="V116:AD116"/>
    <mergeCell ref="AN107:AQ107"/>
    <mergeCell ref="P107:S107"/>
    <mergeCell ref="T107:X107"/>
    <mergeCell ref="Y107:AA107"/>
    <mergeCell ref="AB107:AF107"/>
    <mergeCell ref="AG107:AI107"/>
    <mergeCell ref="AJ107:AM107"/>
    <mergeCell ref="A105:AR105"/>
    <mergeCell ref="A106:B107"/>
    <mergeCell ref="C106:G106"/>
    <mergeCell ref="H106:S106"/>
    <mergeCell ref="T106:AA106"/>
    <mergeCell ref="AB106:AI106"/>
    <mergeCell ref="AJ106:AQ106"/>
    <mergeCell ref="C107:G107"/>
    <mergeCell ref="H107:K107"/>
    <mergeCell ref="L107:O10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MasterComparison</vt:lpstr>
      <vt:lpstr>SummaryDoNotEdit</vt:lpstr>
      <vt:lpstr>Sev TaxDoNotEdit</vt:lpstr>
      <vt:lpstr>FMRDoNotEdit</vt:lpstr>
      <vt:lpstr>St Treas SheetDoNotEdit</vt:lpstr>
      <vt:lpstr>St Treas FMRDoNotEdit</vt:lpstr>
      <vt:lpstr>SLIB DD 1718</vt:lpstr>
      <vt:lpstr>RawDataPropTax16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Badley</dc:creator>
  <cp:lastModifiedBy>Laurie</cp:lastModifiedBy>
  <cp:lastPrinted>2017-04-17T15:31:20Z</cp:lastPrinted>
  <dcterms:created xsi:type="dcterms:W3CDTF">2017-04-14T02:24:41Z</dcterms:created>
  <dcterms:modified xsi:type="dcterms:W3CDTF">2017-04-21T21:49:40Z</dcterms:modified>
</cp:coreProperties>
</file>